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" i="1" l="1" a="1"/>
  <c r="L2" i="1" s="1"/>
  <c r="B78" i="1"/>
  <c r="B77" i="1"/>
  <c r="B76" i="1"/>
  <c r="B75" i="1"/>
  <c r="B64" i="1"/>
  <c r="I64" i="1" a="1"/>
  <c r="I65" i="1" s="1"/>
  <c r="M5" i="1" l="1"/>
  <c r="M3" i="1"/>
  <c r="L5" i="1"/>
  <c r="L3" i="1"/>
  <c r="M6" i="1"/>
  <c r="M4" i="1"/>
  <c r="M2" i="1"/>
  <c r="L6" i="1"/>
  <c r="L4" i="1"/>
  <c r="J68" i="1"/>
  <c r="J66" i="1"/>
  <c r="J64" i="1"/>
  <c r="I68" i="1"/>
  <c r="I66" i="1"/>
  <c r="I64" i="1"/>
  <c r="J69" i="1"/>
  <c r="J67" i="1"/>
  <c r="J65" i="1"/>
  <c r="I69" i="1"/>
  <c r="I67" i="1"/>
  <c r="A59" i="1" l="1"/>
  <c r="A55" i="1"/>
  <c r="K50" i="1"/>
  <c r="B53" i="1"/>
  <c r="J45" i="1"/>
  <c r="B40" i="1"/>
  <c r="B39" i="1"/>
  <c r="P34" i="1"/>
  <c r="P33" i="1"/>
  <c r="P29" i="1"/>
  <c r="P28" i="1"/>
  <c r="B28" i="1"/>
  <c r="H30" i="1"/>
  <c r="H29" i="1"/>
  <c r="H28" i="1"/>
  <c r="H33" i="1"/>
  <c r="H32" i="1"/>
  <c r="H31" i="1"/>
  <c r="B30" i="1"/>
  <c r="B29" i="1"/>
  <c r="C24" i="1"/>
  <c r="D24" i="1"/>
  <c r="E24" i="1"/>
  <c r="F24" i="1"/>
  <c r="G24" i="1"/>
  <c r="H24" i="1"/>
  <c r="I24" i="1"/>
  <c r="J24" i="1"/>
  <c r="B24" i="1"/>
  <c r="C23" i="1"/>
  <c r="D23" i="1"/>
  <c r="E23" i="1"/>
  <c r="F23" i="1"/>
  <c r="G23" i="1"/>
  <c r="H23" i="1"/>
  <c r="I23" i="1"/>
  <c r="J23" i="1"/>
  <c r="B2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  <c r="C22" i="1"/>
  <c r="C19" i="1"/>
  <c r="C17" i="1"/>
  <c r="C15" i="1"/>
  <c r="C13" i="1"/>
  <c r="C12" i="1"/>
  <c r="C9" i="1"/>
  <c r="C7" i="1"/>
  <c r="C5" i="1"/>
  <c r="C3" i="1"/>
</calcChain>
</file>

<file path=xl/sharedStrings.xml><?xml version="1.0" encoding="utf-8"?>
<sst xmlns="http://schemas.openxmlformats.org/spreadsheetml/2006/main" count="32" uniqueCount="31">
  <si>
    <t>K1=6</t>
  </si>
  <si>
    <t>K2=6</t>
  </si>
  <si>
    <t>y</t>
  </si>
  <si>
    <t>Номер предприятия(№)</t>
  </si>
  <si>
    <t>Сумма</t>
  </si>
  <si>
    <t>Ср. знач.</t>
  </si>
  <si>
    <t>Найдем средние квадратические отклонения признаков:</t>
  </si>
  <si>
    <t>a</t>
  </si>
  <si>
    <t>Таким образом, получили следующее уравнение множественной регрессии:</t>
  </si>
  <si>
    <t>y=1,842281+0,768916*x1+0,132376*x2</t>
  </si>
  <si>
    <t>Коэффициенты находятся по формулам:</t>
  </si>
  <si>
    <t>Т.е. уравнение будет выглядеть следующим образом:</t>
  </si>
  <si>
    <t>Вывод:</t>
  </si>
  <si>
    <t>Т.е. увеличение основных фондов (от своего среднего значения) и удельного веса рабочих высокой квалификации на 1% увеличивает в среднем выработку продукции на 0,50% или 0,31% соответственно. Таким образом, подтверждается большее влияние на результат y фактора x1 , чем фактора x2 .</t>
  </si>
  <si>
    <t>При двух факторах частные коэффициенты корреляции рассчитываются следующим образом:</t>
  </si>
  <si>
    <t>Если сравнить коэффициенты парной и частной корреляции, то можно увидеть, что из-за высокой межфакторной зависимости коэффициенты парной корреляции дают завышенные оценки тесноты связи. Именно по этой причине рекомендуется при наличии сильной коллинеарности (взаимосвязи) факторов исключать из исследования тот фактор, у которого теснота парной зависимости меньше, чем теснота межфакторной связи.</t>
  </si>
  <si>
    <t>Сравнивать влияние факторов на результат можно также при помощи средних коэффициентов эластичности:</t>
  </si>
  <si>
    <t>Матрица:</t>
  </si>
  <si>
    <t>Определитель матрицы парных коэффициентов корреляции:</t>
  </si>
  <si>
    <t>Определитель матрицы межфакторной корреляции:</t>
  </si>
  <si>
    <t>Вывод: Коэффициент множественной корреляции показывает на весьма
сильную связь всего набора факторов с результатом.</t>
  </si>
  <si>
    <t>Нескорректированный коэффициент множественной детерминации 0,948716908 оценивает долю вариации результата за счет представленных в уравнении факторов в общей вариации результата. Здесь эта доля составляет 94,9% и указывает на весьма высокую степень обусловленности вариации результата вариацией факторов, иными словами – на весьма тесную связь факторов с результатом.</t>
  </si>
  <si>
    <t>Скорректированный коэффициент множественной детерминации:</t>
  </si>
  <si>
    <t>Вывод: определяет тесноту связи с учетом степеней свободы общей и остаточной дисперсий. Он дает такую оценку тесноты связи, которая не зависит от числа факторов и поэтому может сравниваться по разным моделям с разным числом факторов. Оба коэффициента указывают на весьма высокую (более 94%) детерминированность результата y в модели факторами x1 и x2 .</t>
  </si>
  <si>
    <t>Оценку надежности уравнения регрессии в целом и показателя тесноты связи дает F -критерий Фишера:</t>
  </si>
  <si>
    <t>F табл.=</t>
  </si>
  <si>
    <t>F факт.=</t>
  </si>
  <si>
    <t>Вывод: Получили, что факт табл F &gt; F = 4,45 (при n = 20), т.е. Вероятность случайно получить такое значение F -критерия не превышает допустимый уровень значимости 5%.</t>
  </si>
  <si>
    <t>С помощью частных F -критериев Фишера оценим целесообразность включения в уравнение множественной регрессии фактора x1 после x2 и фактора x2 после x1 при помощи формул:</t>
  </si>
  <si>
    <t>Получили, что F част. 2 &lt; F табл. =4,45 . Следовательно, включение в модель фактора x2 после того, как в модель включен фактор x1 статистически нецелесообразно: прирост факторной дисперсии за счет дополнительного признака x2 оказывается незначительным, несущественным; фактор x2 включать в уравнение после фактора x1 не следует. Если поменять первоначальный порядок включения факторов в модель и рассмотреть вариант включения x1 после x2 , то результат расчета частного F -критерия для x1 будет иным.  F част. x1 &gt; F табл. =4,45 , т.е. вероятность его случайного формирования меньше принятого стандарта a= 0,05(5%). Следовательно, значение частного F -критерия для дополнительно включенного фактора x1 не  случайно, является статистически значимым, надежным, достоверным: прирост факторной дисперсии за счет дополнительного фактора 1 x является существенным. Фактор x1 должен присутствовать в уравнении, в том числе в варианте, когда он дополнительно включается после фактора x2 .</t>
  </si>
  <si>
    <t>Если исключить фактор x2 , то можно ограничиться  уравнением парной регрессии: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</si>
</sst>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22193</xdr:colOff>
      <xdr:row>1</xdr:row>
      <xdr:rowOff>32226</xdr:rowOff>
    </xdr:from>
    <xdr:ext cx="527114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1955768" y="222726"/>
              <a:ext cx="52711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1955768" y="222726"/>
              <a:ext cx="52711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𝑥</a:t>
              </a:r>
              <a:r>
                <a:rPr lang="ru-RU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1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3</xdr:col>
      <xdr:colOff>28575</xdr:colOff>
      <xdr:row>1</xdr:row>
      <xdr:rowOff>38100</xdr:rowOff>
    </xdr:from>
    <xdr:ext cx="527114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2571750" y="228600"/>
              <a:ext cx="52711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571750" y="228600"/>
              <a:ext cx="52711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𝑥</a:t>
              </a:r>
              <a:r>
                <a:rPr lang="ru-RU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4</xdr:col>
      <xdr:colOff>50768</xdr:colOff>
      <xdr:row>1</xdr:row>
      <xdr:rowOff>51276</xdr:rowOff>
    </xdr:from>
    <xdr:ext cx="527114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3451193" y="241776"/>
              <a:ext cx="52711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𝑦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3451193" y="241776"/>
              <a:ext cx="52711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𝑦𝑥_1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5</xdr:col>
      <xdr:colOff>19050</xdr:colOff>
      <xdr:row>1</xdr:row>
      <xdr:rowOff>57150</xdr:rowOff>
    </xdr:from>
    <xdr:ext cx="527114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4029075" y="247650"/>
              <a:ext cx="52711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𝑦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4029075" y="247650"/>
              <a:ext cx="52711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𝑦𝑥_2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6</xdr:col>
      <xdr:colOff>38100</xdr:colOff>
      <xdr:row>1</xdr:row>
      <xdr:rowOff>38100</xdr:rowOff>
    </xdr:from>
    <xdr:ext cx="527114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4657725" y="228600"/>
              <a:ext cx="52711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4657725" y="228600"/>
              <a:ext cx="52711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𝑥_1 𝑥_2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7</xdr:col>
      <xdr:colOff>19050</xdr:colOff>
      <xdr:row>1</xdr:row>
      <xdr:rowOff>28575</xdr:rowOff>
    </xdr:from>
    <xdr:ext cx="527114" cy="2703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5248275" y="219075"/>
              <a:ext cx="527114" cy="2703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5248275" y="219075"/>
              <a:ext cx="527114" cy="2703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𝑥</a:t>
              </a:r>
              <a:r>
                <a:rPr lang="ru-RU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1</a:t>
              </a:r>
              <a:r>
                <a:rPr lang="ru-RU" sz="1100" b="0" i="0">
                  <a:latin typeface="Cambria Math"/>
                </a:rPr>
                <a:t>^</a:t>
              </a:r>
              <a:r>
                <a:rPr lang="en-US" sz="1100" b="0" i="0">
                  <a:latin typeface="Cambria Math"/>
                </a:rPr>
                <a:t>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8</xdr:col>
      <xdr:colOff>28575</xdr:colOff>
      <xdr:row>1</xdr:row>
      <xdr:rowOff>38100</xdr:rowOff>
    </xdr:from>
    <xdr:ext cx="527114" cy="2703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5867400" y="228600"/>
              <a:ext cx="527114" cy="2703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5867400" y="228600"/>
              <a:ext cx="527114" cy="2703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𝑥</a:t>
              </a:r>
              <a:r>
                <a:rPr lang="ru-RU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2</a:t>
              </a:r>
              <a:r>
                <a:rPr lang="ru-RU" sz="1100" b="0" i="0">
                  <a:latin typeface="Cambria Math"/>
                </a:rPr>
                <a:t>^</a:t>
              </a:r>
              <a:r>
                <a:rPr lang="en-US" sz="1100" b="0" i="0">
                  <a:latin typeface="Cambria Math"/>
                </a:rPr>
                <a:t>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9</xdr:col>
      <xdr:colOff>28575</xdr:colOff>
      <xdr:row>1</xdr:row>
      <xdr:rowOff>28575</xdr:rowOff>
    </xdr:from>
    <xdr:ext cx="527114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6477000" y="219075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𝑦</m:t>
                        </m:r>
                      </m:e>
                      <m:sub/>
                      <m:sup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6477000" y="219075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𝑦</a:t>
              </a:r>
              <a:r>
                <a:rPr lang="ru-RU" sz="1100" b="0" i="0">
                  <a:latin typeface="Cambria Math"/>
                </a:rPr>
                <a:t>_^</a:t>
              </a:r>
              <a:r>
                <a:rPr lang="en-US" sz="1100" b="0" i="0">
                  <a:latin typeface="Cambria Math"/>
                </a:rPr>
                <a:t>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304800</xdr:colOff>
      <xdr:row>27</xdr:row>
      <xdr:rowOff>42862</xdr:rowOff>
    </xdr:from>
    <xdr:ext cx="914400" cy="275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304800" y="5443537"/>
              <a:ext cx="914400" cy="275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100" i="1">
                          <a:latin typeface="Cambria Math"/>
                        </a:rPr>
                      </m:ctrlPr>
                    </m:sSubPr>
                    <m:e>
                      <m:r>
                        <a:rPr lang="ru-RU" sz="1100" i="1">
                          <a:latin typeface="Cambria Math"/>
                          <a:ea typeface="Cambria Math"/>
                        </a:rPr>
                        <m:t>𝜎</m:t>
                      </m:r>
                    </m:e>
                    <m:sub>
                      <m:r>
                        <a:rPr lang="en-US" sz="1100" b="0" i="1">
                          <a:latin typeface="Cambria Math"/>
                        </a:rPr>
                        <m:t>𝑦</m:t>
                      </m:r>
                    </m:sub>
                  </m:sSub>
                </m:oMath>
              </a14:m>
              <a:r>
                <a:rPr lang="en-US" sz="1100"/>
                <a:t>=</a:t>
              </a:r>
              <a:endParaRPr lang="ru-RU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304800" y="5443537"/>
              <a:ext cx="914400" cy="275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ru-RU" sz="1100" i="0">
                  <a:latin typeface="Cambria Math"/>
                  <a:ea typeface="Cambria Math"/>
                </a:rPr>
                <a:t>𝜎_</a:t>
              </a:r>
              <a:r>
                <a:rPr lang="en-US" sz="1100" b="0" i="0">
                  <a:latin typeface="Cambria Math"/>
                </a:rPr>
                <a:t>𝑦</a:t>
              </a:r>
              <a:r>
                <a:rPr lang="en-US" sz="1100"/>
                <a:t>=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314325</xdr:colOff>
      <xdr:row>28</xdr:row>
      <xdr:rowOff>28575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314325" y="576262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100" i="1">
                          <a:latin typeface="Cambria Math"/>
                        </a:rPr>
                      </m:ctrlPr>
                    </m:sSubPr>
                    <m:e>
                      <m:r>
                        <a:rPr lang="ru-RU" sz="1100" i="1">
                          <a:latin typeface="Cambria Math"/>
                          <a:ea typeface="Cambria Math"/>
                        </a:rPr>
                        <m:t>𝜎</m:t>
                      </m:r>
                    </m:e>
                    <m:sub>
                      <m:r>
                        <a:rPr lang="en-US" sz="1100" b="0" i="1">
                          <a:latin typeface="Cambria Math"/>
                        </a:rPr>
                        <m:t>𝑥</m:t>
                      </m:r>
                      <m:r>
                        <a:rPr lang="en-US" sz="1100" b="0" i="1">
                          <a:latin typeface="Cambria Math"/>
                        </a:rPr>
                        <m:t>1</m:t>
                      </m:r>
                    </m:sub>
                  </m:sSub>
                </m:oMath>
              </a14:m>
              <a:r>
                <a:rPr lang="en-US" sz="1100"/>
                <a:t>=</a:t>
              </a:r>
              <a:endParaRPr lang="ru-RU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314325" y="576262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ru-RU" sz="1100" i="0">
                  <a:latin typeface="Cambria Math"/>
                  <a:ea typeface="Cambria Math"/>
                </a:rPr>
                <a:t>𝜎_</a:t>
              </a:r>
              <a:r>
                <a:rPr lang="en-US" sz="1100" b="0" i="0">
                  <a:latin typeface="Cambria Math"/>
                </a:rPr>
                <a:t>𝑥1</a:t>
              </a:r>
              <a:r>
                <a:rPr lang="en-US" sz="1100"/>
                <a:t>=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314325</xdr:colOff>
      <xdr:row>29</xdr:row>
      <xdr:rowOff>57150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/>
            <xdr:cNvSpPr txBox="1"/>
          </xdr:nvSpPr>
          <xdr:spPr>
            <a:xfrm>
              <a:off x="314325" y="614362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100" i="1">
                          <a:latin typeface="Cambria Math"/>
                        </a:rPr>
                      </m:ctrlPr>
                    </m:sSubPr>
                    <m:e>
                      <m:r>
                        <a:rPr lang="ru-RU" sz="1100" i="1">
                          <a:latin typeface="Cambria Math"/>
                          <a:ea typeface="Cambria Math"/>
                        </a:rPr>
                        <m:t>𝜎</m:t>
                      </m:r>
                    </m:e>
                    <m:sub>
                      <m:r>
                        <a:rPr lang="en-US" sz="1100" b="0" i="1">
                          <a:latin typeface="Cambria Math"/>
                        </a:rPr>
                        <m:t>𝑥</m:t>
                      </m:r>
                      <m:r>
                        <a:rPr lang="en-US" sz="1100" b="0" i="1">
                          <a:latin typeface="Cambria Math"/>
                        </a:rPr>
                        <m:t>2</m:t>
                      </m:r>
                    </m:sub>
                  </m:sSub>
                </m:oMath>
              </a14:m>
              <a:r>
                <a:rPr lang="en-US" sz="1100"/>
                <a:t>=</a:t>
              </a:r>
              <a:endParaRPr lang="ru-RU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314325" y="614362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ru-RU" sz="1100" i="0">
                  <a:latin typeface="Cambria Math"/>
                  <a:ea typeface="Cambria Math"/>
                </a:rPr>
                <a:t>𝜎_</a:t>
              </a:r>
              <a:r>
                <a:rPr lang="en-US" sz="1100" b="0" i="0">
                  <a:latin typeface="Cambria Math"/>
                </a:rPr>
                <a:t>𝑥2</a:t>
              </a:r>
              <a:r>
                <a:rPr lang="en-US" sz="1100"/>
                <a:t>=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6</xdr:col>
      <xdr:colOff>9525</xdr:colOff>
      <xdr:row>27</xdr:row>
      <xdr:rowOff>61912</xdr:rowOff>
    </xdr:from>
    <xdr:ext cx="4953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4629150" y="5462587"/>
              <a:ext cx="4953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100" i="1">
                          <a:latin typeface="Cambria Math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/>
                        </a:rPr>
                        <m:t>𝑏</m:t>
                      </m:r>
                    </m:e>
                    <m:sub>
                      <m:r>
                        <a:rPr lang="en-US" sz="1100" b="0" i="1">
                          <a:latin typeface="Cambria Math"/>
                        </a:rPr>
                        <m:t>1</m:t>
                      </m:r>
                    </m:sub>
                  </m:sSub>
                </m:oMath>
              </a14:m>
              <a:r>
                <a:rPr lang="en-US" sz="1100"/>
                <a:t>=</a:t>
              </a:r>
              <a:endParaRPr lang="ru-RU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4629150" y="5462587"/>
              <a:ext cx="4953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𝑏</a:t>
              </a:r>
              <a:r>
                <a:rPr lang="ru-RU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1</a:t>
              </a:r>
              <a:r>
                <a:rPr lang="en-US" sz="1100"/>
                <a:t>=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6</xdr:col>
      <xdr:colOff>19050</xdr:colOff>
      <xdr:row>28</xdr:row>
      <xdr:rowOff>38100</xdr:rowOff>
    </xdr:from>
    <xdr:ext cx="4953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/>
            <xdr:cNvSpPr txBox="1"/>
          </xdr:nvSpPr>
          <xdr:spPr>
            <a:xfrm>
              <a:off x="4638675" y="5772150"/>
              <a:ext cx="4953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100" i="1">
                          <a:latin typeface="Cambria Math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/>
                        </a:rPr>
                        <m:t>𝑏</m:t>
                      </m:r>
                    </m:e>
                    <m:sub>
                      <m:r>
                        <a:rPr lang="en-US" sz="1100" b="0" i="1">
                          <a:latin typeface="Cambria Math"/>
                        </a:rPr>
                        <m:t>2</m:t>
                      </m:r>
                    </m:sub>
                  </m:sSub>
                </m:oMath>
              </a14:m>
              <a:r>
                <a:rPr lang="en-US" sz="1100"/>
                <a:t>=</a:t>
              </a:r>
              <a:endParaRPr lang="ru-RU" sz="1100"/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4638675" y="5772150"/>
              <a:ext cx="4953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𝑏</a:t>
              </a:r>
              <a:r>
                <a:rPr lang="ru-RU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2</a:t>
              </a:r>
              <a:r>
                <a:rPr lang="en-US" sz="1100"/>
                <a:t>=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5</xdr:col>
      <xdr:colOff>590550</xdr:colOff>
      <xdr:row>30</xdr:row>
      <xdr:rowOff>33337</xdr:rowOff>
    </xdr:from>
    <xdr:ext cx="561975" cy="275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/>
            <xdr:cNvSpPr txBox="1"/>
          </xdr:nvSpPr>
          <xdr:spPr>
            <a:xfrm>
              <a:off x="4600575" y="6500812"/>
              <a:ext cx="561975" cy="275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100" i="1">
                          <a:latin typeface="Cambria Math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/>
                        </a:rPr>
                        <m:t>𝑟</m:t>
                      </m:r>
                    </m:e>
                    <m:sub>
                      <m:r>
                        <a:rPr lang="en-US" sz="1100" b="0" i="1">
                          <a:latin typeface="Cambria Math"/>
                        </a:rPr>
                        <m:t>𝑦𝑥</m:t>
                      </m:r>
                      <m:r>
                        <a:rPr lang="en-US" sz="1100" b="0" i="1">
                          <a:latin typeface="Cambria Math"/>
                        </a:rPr>
                        <m:t>1</m:t>
                      </m:r>
                    </m:sub>
                  </m:sSub>
                </m:oMath>
              </a14:m>
              <a:r>
                <a:rPr lang="en-US" sz="1100"/>
                <a:t>=</a:t>
              </a:r>
              <a:endParaRPr lang="ru-RU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4600575" y="6500812"/>
              <a:ext cx="561975" cy="275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𝑟</a:t>
              </a:r>
              <a:r>
                <a:rPr lang="ru-RU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𝑦𝑥1</a:t>
              </a:r>
              <a:r>
                <a:rPr lang="en-US" sz="1100"/>
                <a:t>=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6</xdr:col>
      <xdr:colOff>0</xdr:colOff>
      <xdr:row>31</xdr:row>
      <xdr:rowOff>0</xdr:rowOff>
    </xdr:from>
    <xdr:ext cx="533400" cy="275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4619625" y="6810375"/>
              <a:ext cx="533400" cy="275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100" i="1">
                          <a:latin typeface="Cambria Math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/>
                        </a:rPr>
                        <m:t>𝑟</m:t>
                      </m:r>
                    </m:e>
                    <m:sub>
                      <m:r>
                        <a:rPr lang="en-US" sz="1100" b="0" i="1">
                          <a:latin typeface="Cambria Math"/>
                        </a:rPr>
                        <m:t>𝑦𝑥</m:t>
                      </m:r>
                      <m:r>
                        <a:rPr lang="en-US" sz="1100" b="0" i="1">
                          <a:latin typeface="Cambria Math"/>
                        </a:rPr>
                        <m:t>2</m:t>
                      </m:r>
                    </m:sub>
                  </m:sSub>
                </m:oMath>
              </a14:m>
              <a:r>
                <a:rPr lang="en-US" sz="1100"/>
                <a:t>=</a:t>
              </a:r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4619625" y="6810375"/>
              <a:ext cx="533400" cy="275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𝑟</a:t>
              </a:r>
              <a:r>
                <a:rPr lang="ru-RU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𝑦𝑥2</a:t>
              </a:r>
              <a:r>
                <a:rPr lang="en-US" sz="1100"/>
                <a:t>=</a:t>
              </a:r>
            </a:p>
          </xdr:txBody>
        </xdr:sp>
      </mc:Fallback>
    </mc:AlternateContent>
    <xdr:clientData/>
  </xdr:oneCellAnchor>
  <xdr:oneCellAnchor>
    <xdr:from>
      <xdr:col>6</xdr:col>
      <xdr:colOff>0</xdr:colOff>
      <xdr:row>32</xdr:row>
      <xdr:rowOff>0</xdr:rowOff>
    </xdr:from>
    <xdr:ext cx="5619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/>
            <xdr:cNvSpPr txBox="1"/>
          </xdr:nvSpPr>
          <xdr:spPr>
            <a:xfrm>
              <a:off x="4619625" y="7153275"/>
              <a:ext cx="5619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100" i="1">
                          <a:latin typeface="Cambria Math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/>
                        </a:rPr>
                        <m:t>𝑟</m:t>
                      </m:r>
                    </m:e>
                    <m:sub>
                      <m:r>
                        <a:rPr lang="en-US" sz="1100" b="0" i="1">
                          <a:latin typeface="Cambria Math"/>
                        </a:rPr>
                        <m:t>𝑥</m:t>
                      </m:r>
                      <m:r>
                        <a:rPr lang="en-US" sz="1100" b="0" i="1">
                          <a:latin typeface="Cambria Math"/>
                        </a:rPr>
                        <m:t>1</m:t>
                      </m:r>
                      <m:r>
                        <a:rPr lang="en-US" sz="1100" b="0" i="1">
                          <a:latin typeface="Cambria Math"/>
                        </a:rPr>
                        <m:t>𝑥</m:t>
                      </m:r>
                      <m:r>
                        <a:rPr lang="en-US" sz="1100" b="0" i="1">
                          <a:latin typeface="Cambria Math"/>
                        </a:rPr>
                        <m:t>2</m:t>
                      </m:r>
                    </m:sub>
                  </m:sSub>
                </m:oMath>
              </a14:m>
              <a:r>
                <a:rPr lang="en-US" sz="1100"/>
                <a:t>=</a:t>
              </a:r>
              <a:endParaRPr lang="ru-RU" sz="1100"/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>
              <a:off x="4619625" y="7153275"/>
              <a:ext cx="5619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𝑟</a:t>
              </a:r>
              <a:r>
                <a:rPr lang="ru-RU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𝑥1𝑥2</a:t>
              </a:r>
              <a:r>
                <a:rPr lang="en-US" sz="1100"/>
                <a:t>=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13</xdr:col>
      <xdr:colOff>590550</xdr:colOff>
      <xdr:row>27</xdr:row>
      <xdr:rowOff>14287</xdr:rowOff>
    </xdr:from>
    <xdr:ext cx="6381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/>
            <xdr:cNvSpPr txBox="1"/>
          </xdr:nvSpPr>
          <xdr:spPr>
            <a:xfrm>
              <a:off x="9477375" y="5595937"/>
              <a:ext cx="6381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ru-RU" sz="1100" i="1">
                            <a:latin typeface="Cambria Math"/>
                            <a:ea typeface="Cambria Math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8" name="TextBox 17"/>
            <xdr:cNvSpPr txBox="1"/>
          </xdr:nvSpPr>
          <xdr:spPr>
            <a:xfrm>
              <a:off x="9477375" y="5595937"/>
              <a:ext cx="6381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ru-RU" sz="1100" i="0">
                  <a:latin typeface="Cambria Math"/>
                  <a:ea typeface="Cambria Math"/>
                </a:rPr>
                <a:t>𝛽_</a:t>
              </a:r>
              <a:r>
                <a:rPr lang="en-US" sz="1100" b="0" i="0">
                  <a:latin typeface="Cambria Math"/>
                </a:rPr>
                <a:t>1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28</xdr:row>
      <xdr:rowOff>0</xdr:rowOff>
    </xdr:from>
    <xdr:ext cx="6000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/>
            <xdr:cNvSpPr txBox="1"/>
          </xdr:nvSpPr>
          <xdr:spPr>
            <a:xfrm>
              <a:off x="9496425" y="5915025"/>
              <a:ext cx="6000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ru-RU" sz="1100" i="1">
                            <a:latin typeface="Cambria Math"/>
                            <a:ea typeface="Cambria Math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9496425" y="5915025"/>
              <a:ext cx="6000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ru-RU" sz="1100" i="0">
                  <a:latin typeface="Cambria Math"/>
                  <a:ea typeface="Cambria Math"/>
                </a:rPr>
                <a:t>𝛽_</a:t>
              </a:r>
              <a:r>
                <a:rPr lang="en-US" sz="1100" b="0" i="0">
                  <a:latin typeface="Cambria Math"/>
                </a:rPr>
                <a:t>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14</xdr:col>
      <xdr:colOff>200024</xdr:colOff>
      <xdr:row>30</xdr:row>
      <xdr:rowOff>23812</xdr:rowOff>
    </xdr:from>
    <xdr:ext cx="3162301" cy="276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/>
            <xdr:cNvSpPr txBox="1"/>
          </xdr:nvSpPr>
          <xdr:spPr>
            <a:xfrm>
              <a:off x="9696449" y="6672262"/>
              <a:ext cx="3162301" cy="276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ru-RU" sz="1100" i="1">
                          <a:latin typeface="Cambria Math"/>
                        </a:rPr>
                      </m:ctrlPr>
                    </m:accPr>
                    <m:e>
                      <m:sSub>
                        <m:sSubPr>
                          <m:ctrlPr>
                            <a:rPr lang="ru-RU" sz="110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</a:rPr>
                            <m:t>𝑡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</a:rPr>
                            <m:t>𝑦</m:t>
                          </m:r>
                        </m:sub>
                      </m:sSub>
                    </m:e>
                  </m:acc>
                </m:oMath>
              </a14:m>
              <a:r>
                <a:rPr lang="en-US" sz="1100"/>
                <a:t>=0,6268188*tx1+0,3669633*tx2</a:t>
              </a:r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9696449" y="6672262"/>
              <a:ext cx="3162301" cy="276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ru-RU" sz="1100" i="0">
                  <a:latin typeface="Cambria Math"/>
                </a:rPr>
                <a:t>(</a:t>
              </a:r>
              <a:r>
                <a:rPr lang="en-US" sz="1100" b="0" i="0">
                  <a:latin typeface="Cambria Math"/>
                </a:rPr>
                <a:t>𝑡</a:t>
              </a:r>
              <a:r>
                <a:rPr lang="ru-RU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𝑦</a:t>
              </a:r>
              <a:r>
                <a:rPr lang="ru-RU" sz="1100" b="0" i="0">
                  <a:latin typeface="Cambria Math"/>
                </a:rPr>
                <a:t> ) ̂</a:t>
              </a:r>
              <a:r>
                <a:rPr lang="en-US" sz="1100"/>
                <a:t>=0,6268188*tx1+0,3669633*tx2</a:t>
              </a:r>
            </a:p>
          </xdr:txBody>
        </xdr:sp>
      </mc:Fallback>
    </mc:AlternateContent>
    <xdr:clientData/>
  </xdr:oneCellAnchor>
  <xdr:oneCellAnchor>
    <xdr:from>
      <xdr:col>13</xdr:col>
      <xdr:colOff>590550</xdr:colOff>
      <xdr:row>32</xdr:row>
      <xdr:rowOff>61912</xdr:rowOff>
    </xdr:from>
    <xdr:ext cx="600075" cy="2685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9477375" y="7586662"/>
              <a:ext cx="600075" cy="2685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100" i="1">
                          <a:latin typeface="Cambria Math"/>
                        </a:rPr>
                      </m:ctrlPr>
                    </m:sSubPr>
                    <m:e>
                      <m:acc>
                        <m:accPr>
                          <m:chr m:val="̅"/>
                          <m:ctrlPr>
                            <a:rPr lang="ru-RU" sz="1100" i="1">
                              <a:latin typeface="Cambria Math"/>
                            </a:rPr>
                          </m:ctrlPr>
                        </m:accPr>
                        <m:e>
                          <m:r>
                            <a:rPr lang="ru-RU" sz="1100" b="0" i="1">
                              <a:latin typeface="Cambria Math"/>
                            </a:rPr>
                            <m:t>Э</m:t>
                          </m:r>
                        </m:e>
                      </m:acc>
                    </m:e>
                    <m:sub>
                      <m:r>
                        <a:rPr lang="ru-RU" sz="1100" b="0" i="1">
                          <a:latin typeface="Cambria Math"/>
                        </a:rPr>
                        <m:t>1</m:t>
                      </m:r>
                    </m:sub>
                  </m:sSub>
                </m:oMath>
              </a14:m>
              <a:r>
                <a:rPr lang="ru-RU" sz="1100"/>
                <a:t>=</a:t>
              </a:r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9477375" y="7586662"/>
              <a:ext cx="600075" cy="2685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ru-RU" sz="1100" b="0" i="0">
                  <a:latin typeface="Cambria Math"/>
                </a:rPr>
                <a:t>Э ̅_1</a:t>
              </a:r>
              <a:r>
                <a:rPr lang="ru-RU" sz="1100"/>
                <a:t>=</a:t>
              </a:r>
            </a:p>
          </xdr:txBody>
        </xdr:sp>
      </mc:Fallback>
    </mc:AlternateContent>
    <xdr:clientData/>
  </xdr:oneCellAnchor>
  <xdr:oneCellAnchor>
    <xdr:from>
      <xdr:col>14</xdr:col>
      <xdr:colOff>0</xdr:colOff>
      <xdr:row>33</xdr:row>
      <xdr:rowOff>95250</xdr:rowOff>
    </xdr:from>
    <xdr:ext cx="600075" cy="2685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/>
            <xdr:cNvSpPr txBox="1"/>
          </xdr:nvSpPr>
          <xdr:spPr>
            <a:xfrm>
              <a:off x="9496425" y="7981950"/>
              <a:ext cx="600075" cy="2685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100" i="1">
                          <a:latin typeface="Cambria Math"/>
                        </a:rPr>
                      </m:ctrlPr>
                    </m:sSubPr>
                    <m:e>
                      <m:acc>
                        <m:accPr>
                          <m:chr m:val="̅"/>
                          <m:ctrlPr>
                            <a:rPr lang="ru-RU" sz="1100" i="1">
                              <a:latin typeface="Cambria Math"/>
                            </a:rPr>
                          </m:ctrlPr>
                        </m:accPr>
                        <m:e>
                          <m:r>
                            <a:rPr lang="ru-RU" sz="1100" b="0" i="1">
                              <a:latin typeface="Cambria Math"/>
                            </a:rPr>
                            <m:t>Э</m:t>
                          </m:r>
                        </m:e>
                      </m:acc>
                    </m:e>
                    <m:sub>
                      <m:r>
                        <a:rPr lang="ru-RU" sz="1100" b="0" i="1">
                          <a:latin typeface="Cambria Math"/>
                        </a:rPr>
                        <m:t>2</m:t>
                      </m:r>
                    </m:sub>
                  </m:sSub>
                </m:oMath>
              </a14:m>
              <a:r>
                <a:rPr lang="ru-RU" sz="1100"/>
                <a:t>=</a:t>
              </a:r>
            </a:p>
          </xdr:txBody>
        </xdr:sp>
      </mc:Choice>
      <mc:Fallback xmlns="">
        <xdr:sp macro="" textlink="">
          <xdr:nvSpPr>
            <xdr:cNvPr id="22" name="TextBox 21"/>
            <xdr:cNvSpPr txBox="1"/>
          </xdr:nvSpPr>
          <xdr:spPr>
            <a:xfrm>
              <a:off x="9496425" y="7981950"/>
              <a:ext cx="600075" cy="2685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ru-RU" sz="1100" b="0" i="0">
                  <a:latin typeface="Cambria Math"/>
                </a:rPr>
                <a:t>Э ̅_2</a:t>
              </a:r>
              <a:r>
                <a:rPr lang="ru-RU" sz="1100"/>
                <a:t>=</a:t>
              </a:r>
            </a:p>
          </xdr:txBody>
        </xdr:sp>
      </mc:Fallback>
    </mc:AlternateContent>
    <xdr:clientData/>
  </xdr:oneCellAnchor>
  <xdr:oneCellAnchor>
    <xdr:from>
      <xdr:col>0</xdr:col>
      <xdr:colOff>266700</xdr:colOff>
      <xdr:row>38</xdr:row>
      <xdr:rowOff>61912</xdr:rowOff>
    </xdr:from>
    <xdr:ext cx="914400" cy="275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/>
            <xdr:cNvSpPr txBox="1"/>
          </xdr:nvSpPr>
          <xdr:spPr>
            <a:xfrm>
              <a:off x="266700" y="9091612"/>
              <a:ext cx="914400" cy="275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𝑦𝑥</m:t>
                        </m:r>
                        <m:r>
                          <a:rPr lang="en-US" sz="1100" b="0" i="1">
                            <a:latin typeface="Cambria Math"/>
                          </a:rPr>
                          <m:t>1∗</m:t>
                        </m:r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266700" y="9091612"/>
              <a:ext cx="914400" cy="275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𝑟</a:t>
              </a:r>
              <a:r>
                <a:rPr lang="ru-RU" sz="1100" b="0" i="0">
                  <a:latin typeface="Cambria Math"/>
                </a:rPr>
                <a:t>_(</a:t>
              </a:r>
              <a:r>
                <a:rPr lang="en-US" sz="1100" b="0" i="0">
                  <a:latin typeface="Cambria Math"/>
                </a:rPr>
                <a:t>𝑦𝑥1∗𝑥2</a:t>
              </a:r>
              <a:r>
                <a:rPr lang="ru-RU" sz="1100" b="0" i="0">
                  <a:latin typeface="Cambria Math"/>
                </a:rPr>
                <a:t>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209550</xdr:colOff>
      <xdr:row>39</xdr:row>
      <xdr:rowOff>38100</xdr:rowOff>
    </xdr:from>
    <xdr:ext cx="914400" cy="275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/>
            <xdr:cNvSpPr txBox="1"/>
          </xdr:nvSpPr>
          <xdr:spPr>
            <a:xfrm>
              <a:off x="209550" y="9458325"/>
              <a:ext cx="914400" cy="275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𝑦𝑥</m:t>
                        </m:r>
                        <m:r>
                          <a:rPr lang="en-US" sz="1100" b="0" i="1">
                            <a:latin typeface="Cambria Math"/>
                          </a:rPr>
                          <m:t>2∗</m:t>
                        </m:r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209550" y="9458325"/>
              <a:ext cx="914400" cy="275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𝑟</a:t>
              </a:r>
              <a:r>
                <a:rPr lang="ru-RU" sz="1100" b="0" i="0">
                  <a:latin typeface="Cambria Math"/>
                </a:rPr>
                <a:t>_(</a:t>
              </a:r>
              <a:r>
                <a:rPr lang="en-US" sz="1100" b="0" i="0">
                  <a:latin typeface="Cambria Math"/>
                </a:rPr>
                <a:t>𝑦𝑥2∗𝑥1</a:t>
              </a:r>
              <a:r>
                <a:rPr lang="ru-RU" sz="1100" b="0" i="0">
                  <a:latin typeface="Cambria Math"/>
                </a:rPr>
                <a:t>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219075</xdr:colOff>
      <xdr:row>52</xdr:row>
      <xdr:rowOff>23812</xdr:rowOff>
    </xdr:from>
    <xdr:ext cx="914400" cy="275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/>
            <xdr:cNvSpPr txBox="1"/>
          </xdr:nvSpPr>
          <xdr:spPr>
            <a:xfrm>
              <a:off x="219075" y="12320587"/>
              <a:ext cx="914400" cy="275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𝑅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𝑦𝑥</m:t>
                        </m:r>
                        <m:r>
                          <a:rPr lang="en-US" sz="1100" b="0" i="1">
                            <a:latin typeface="Cambria Math"/>
                          </a:rPr>
                          <m:t>1∗</m:t>
                        </m:r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</m:oMath>
                </m:oMathPara>
              </a14:m>
              <a:endParaRPr lang="en-US" sz="1100" b="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219075" y="12320587"/>
              <a:ext cx="914400" cy="275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𝑅</a:t>
              </a:r>
              <a:r>
                <a:rPr lang="ru-RU" sz="1100" b="0" i="0">
                  <a:latin typeface="Cambria Math"/>
                </a:rPr>
                <a:t>_(</a:t>
              </a:r>
              <a:r>
                <a:rPr lang="en-US" sz="1100" b="0" i="0">
                  <a:latin typeface="Cambria Math"/>
                </a:rPr>
                <a:t>𝑦𝑥1∗𝑥2</a:t>
              </a:r>
              <a:r>
                <a:rPr lang="ru-RU" sz="1100" b="0" i="0">
                  <a:latin typeface="Cambria Math"/>
                </a:rPr>
                <a:t>)</a:t>
              </a:r>
              <a:r>
                <a:rPr lang="en-US" sz="1100" b="0" i="0">
                  <a:latin typeface="Cambria Math"/>
                </a:rPr>
                <a:t>=</a:t>
              </a:r>
              <a:endParaRPr lang="en-US" sz="1100" b="0"/>
            </a:p>
          </xdr:txBody>
        </xdr:sp>
      </mc:Fallback>
    </mc:AlternateContent>
    <xdr:clientData/>
  </xdr:oneCellAnchor>
  <xdr:oneCellAnchor>
    <xdr:from>
      <xdr:col>0</xdr:col>
      <xdr:colOff>390524</xdr:colOff>
      <xdr:row>74</xdr:row>
      <xdr:rowOff>9525</xdr:rowOff>
    </xdr:from>
    <xdr:ext cx="809625" cy="2952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/>
            <xdr:cNvSpPr txBox="1"/>
          </xdr:nvSpPr>
          <xdr:spPr>
            <a:xfrm>
              <a:off x="390524" y="17526000"/>
              <a:ext cx="809625" cy="2952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𝑅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𝑦𝑥</m:t>
                        </m:r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  <m:sup/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7" name="TextBox 26"/>
            <xdr:cNvSpPr txBox="1"/>
          </xdr:nvSpPr>
          <xdr:spPr>
            <a:xfrm>
              <a:off x="390524" y="17526000"/>
              <a:ext cx="809625" cy="2952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0" i="0">
                  <a:latin typeface="Cambria Math"/>
                </a:rPr>
                <a:t>𝑅</a:t>
              </a:r>
              <a:r>
                <a:rPr lang="ru-RU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𝑦𝑥1</a:t>
              </a:r>
              <a:r>
                <a:rPr lang="ru-RU" sz="1100" b="0" i="0">
                  <a:latin typeface="Cambria Math"/>
                </a:rPr>
                <a:t>^ 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390525</xdr:colOff>
      <xdr:row>75</xdr:row>
      <xdr:rowOff>47625</xdr:rowOff>
    </xdr:from>
    <xdr:ext cx="809625" cy="2952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/>
            <xdr:cNvSpPr txBox="1"/>
          </xdr:nvSpPr>
          <xdr:spPr>
            <a:xfrm>
              <a:off x="390525" y="17935575"/>
              <a:ext cx="809625" cy="2952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𝑅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𝑦𝑥</m:t>
                        </m:r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b>
                      <m:sup/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8" name="TextBox 27"/>
            <xdr:cNvSpPr txBox="1"/>
          </xdr:nvSpPr>
          <xdr:spPr>
            <a:xfrm>
              <a:off x="390525" y="17935575"/>
              <a:ext cx="809625" cy="2952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0" i="0">
                  <a:latin typeface="Cambria Math"/>
                </a:rPr>
                <a:t>𝑅</a:t>
              </a:r>
              <a:r>
                <a:rPr lang="ru-RU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𝑦𝑥2</a:t>
              </a:r>
              <a:r>
                <a:rPr lang="ru-RU" sz="1100" b="0" i="0">
                  <a:latin typeface="Cambria Math"/>
                </a:rPr>
                <a:t>^ 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361950</xdr:colOff>
      <xdr:row>76</xdr:row>
      <xdr:rowOff>90487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/>
            <xdr:cNvSpPr txBox="1"/>
          </xdr:nvSpPr>
          <xdr:spPr>
            <a:xfrm>
              <a:off x="361950" y="18416587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𝐹</m:t>
                    </m:r>
                    <m:r>
                      <a:rPr lang="ru-RU" sz="1100" b="0" i="1">
                        <a:latin typeface="Cambria Math"/>
                      </a:rPr>
                      <m:t>часть </m:t>
                    </m:r>
                    <m:r>
                      <a:rPr lang="en-US" sz="1100" b="0" i="1">
                        <a:latin typeface="Cambria Math"/>
                      </a:rPr>
                      <m:t>𝑥</m:t>
                    </m:r>
                    <m:r>
                      <a:rPr lang="en-US" sz="1100" b="0" i="1">
                        <a:latin typeface="Cambria Math"/>
                      </a:rPr>
                      <m:t>1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9" name="TextBox 28"/>
            <xdr:cNvSpPr txBox="1"/>
          </xdr:nvSpPr>
          <xdr:spPr>
            <a:xfrm>
              <a:off x="361950" y="18416587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𝐹</a:t>
              </a:r>
              <a:r>
                <a:rPr lang="ru-RU" sz="1100" b="0" i="0">
                  <a:latin typeface="Cambria Math"/>
                </a:rPr>
                <a:t>часть </a:t>
              </a:r>
              <a:r>
                <a:rPr lang="en-US" sz="1100" b="0" i="0">
                  <a:latin typeface="Cambria Math"/>
                </a:rPr>
                <a:t>𝑥1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400050</xdr:colOff>
      <xdr:row>77</xdr:row>
      <xdr:rowOff>57150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/>
            <xdr:cNvSpPr txBox="1"/>
          </xdr:nvSpPr>
          <xdr:spPr>
            <a:xfrm>
              <a:off x="400050" y="188118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𝐹</m:t>
                    </m:r>
                    <m:r>
                      <a:rPr lang="ru-RU" sz="1100" b="0" i="1">
                        <a:latin typeface="Cambria Math"/>
                      </a:rPr>
                      <m:t>часть </m:t>
                    </m:r>
                    <m:r>
                      <a:rPr lang="en-US" sz="1100" b="0" i="1">
                        <a:latin typeface="Cambria Math"/>
                      </a:rPr>
                      <m:t>𝑥</m:t>
                    </m:r>
                    <m:r>
                      <a:rPr lang="en-US" sz="1100" b="0" i="1">
                        <a:latin typeface="Cambria Math"/>
                      </a:rPr>
                      <m:t>2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0" name="TextBox 29"/>
            <xdr:cNvSpPr txBox="1"/>
          </xdr:nvSpPr>
          <xdr:spPr>
            <a:xfrm>
              <a:off x="400050" y="188118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𝐹</a:t>
              </a:r>
              <a:r>
                <a:rPr lang="ru-RU" sz="1100" b="0" i="0">
                  <a:latin typeface="Cambria Math"/>
                </a:rPr>
                <a:t>часть </a:t>
              </a:r>
              <a:r>
                <a:rPr lang="en-US" sz="1100" b="0" i="0">
                  <a:latin typeface="Cambria Math"/>
                </a:rPr>
                <a:t>𝑥2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314325</xdr:colOff>
      <xdr:row>84</xdr:row>
      <xdr:rowOff>119062</xdr:rowOff>
    </xdr:from>
    <xdr:ext cx="19050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/>
            <xdr:cNvSpPr txBox="1"/>
          </xdr:nvSpPr>
          <xdr:spPr>
            <a:xfrm>
              <a:off x="314325" y="21140737"/>
              <a:ext cx="1905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100" b="0" i="1">
                          <a:latin typeface="Cambria Math"/>
                        </a:rPr>
                      </m:ctrlPr>
                    </m:accPr>
                    <m:e>
                      <m:sSub>
                        <m:sSubPr>
                          <m:ctrlPr>
                            <a:rPr lang="en-US" sz="11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</a:rPr>
                            <m:t>𝑦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</a:rPr>
                            <m:t>𝑥</m:t>
                          </m:r>
                        </m:sub>
                      </m:sSub>
                    </m:e>
                  </m:acc>
                  <m:r>
                    <a:rPr lang="en-US" sz="1100" b="0" i="1">
                      <a:latin typeface="Cambria Math"/>
                    </a:rPr>
                    <m:t>=</m:t>
                  </m:r>
                  <m:r>
                    <a:rPr lang="en-US" sz="1100" b="0" i="1">
                      <a:latin typeface="Cambria Math"/>
                    </a:rPr>
                    <m:t>𝑎</m:t>
                  </m:r>
                  <m:r>
                    <a:rPr lang="en-US" sz="1100" b="0" i="1">
                      <a:latin typeface="Cambria Math"/>
                    </a:rPr>
                    <m:t>+</m:t>
                  </m:r>
                  <m:r>
                    <a:rPr lang="en-US" sz="1100" b="0" i="1">
                      <a:latin typeface="Cambria Math"/>
                    </a:rPr>
                    <m:t>𝑏𝑥</m:t>
                  </m:r>
                  <m:r>
                    <a:rPr lang="en-US" sz="1100" b="0" i="1">
                      <a:latin typeface="Cambria Math"/>
                    </a:rPr>
                    <m:t>=</m:t>
                  </m:r>
                </m:oMath>
              </a14:m>
              <a:r>
                <a:rPr lang="en-US" sz="1100"/>
                <a:t> 2,22</a:t>
              </a:r>
              <a:r>
                <a:rPr lang="en-US" sz="1100" baseline="0"/>
                <a:t> + 1,18 x</a:t>
              </a:r>
              <a:endParaRPr lang="en-US" sz="1100"/>
            </a:p>
          </xdr:txBody>
        </xdr:sp>
      </mc:Choice>
      <mc:Fallback xmlns="">
        <xdr:sp macro="" textlink="">
          <xdr:nvSpPr>
            <xdr:cNvPr id="31" name="TextBox 30"/>
            <xdr:cNvSpPr txBox="1"/>
          </xdr:nvSpPr>
          <xdr:spPr>
            <a:xfrm>
              <a:off x="314325" y="21140737"/>
              <a:ext cx="1905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(𝑦_𝑥 ) ̂=𝑎+𝑏𝑥=</a:t>
              </a:r>
              <a:r>
                <a:rPr lang="en-US" sz="1100"/>
                <a:t> 2,22</a:t>
              </a:r>
              <a:r>
                <a:rPr lang="en-US" sz="1100" baseline="0"/>
                <a:t> + 1,18 x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19050</xdr:colOff>
      <xdr:row>84</xdr:row>
      <xdr:rowOff>109537</xdr:rowOff>
    </xdr:from>
    <xdr:ext cx="1114425" cy="275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/>
            <xdr:cNvSpPr txBox="1"/>
          </xdr:nvSpPr>
          <xdr:spPr>
            <a:xfrm>
              <a:off x="2200275" y="21131212"/>
              <a:ext cx="1114425" cy="275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ru-RU" sz="1100" i="1">
                          <a:latin typeface="Cambria Math"/>
                        </a:rPr>
                      </m:ctrlPr>
                    </m:sSubSupPr>
                    <m:e>
                      <m:r>
                        <a:rPr lang="en-US" sz="1100" b="0" i="1">
                          <a:latin typeface="Cambria Math"/>
                        </a:rPr>
                        <m:t>𝑟</m:t>
                      </m:r>
                    </m:e>
                    <m:sub>
                      <m:r>
                        <a:rPr lang="en-US" sz="1100" b="0" i="1">
                          <a:latin typeface="Cambria Math"/>
                        </a:rPr>
                        <m:t>𝑦𝑥</m:t>
                      </m:r>
                    </m:sub>
                    <m:sup/>
                  </m:sSubSup>
                </m:oMath>
              </a14:m>
              <a:r>
                <a:rPr lang="en-US" sz="1100"/>
                <a:t> = 0,926915</a:t>
              </a:r>
              <a:endParaRPr lang="ru-RU" sz="1100"/>
            </a:p>
          </xdr:txBody>
        </xdr:sp>
      </mc:Choice>
      <mc:Fallback xmlns="">
        <xdr:sp macro="" textlink="">
          <xdr:nvSpPr>
            <xdr:cNvPr id="32" name="TextBox 31"/>
            <xdr:cNvSpPr txBox="1"/>
          </xdr:nvSpPr>
          <xdr:spPr>
            <a:xfrm>
              <a:off x="2200275" y="21131212"/>
              <a:ext cx="1114425" cy="275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𝑟</a:t>
              </a:r>
              <a:r>
                <a:rPr lang="ru-RU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𝑦𝑥</a:t>
              </a:r>
              <a:r>
                <a:rPr lang="ru-RU" sz="1100" b="0" i="0">
                  <a:latin typeface="Cambria Math"/>
                </a:rPr>
                <a:t>^ </a:t>
              </a:r>
              <a:r>
                <a:rPr lang="en-US" sz="1100"/>
                <a:t> = 0,926915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1"/>
  <sheetViews>
    <sheetView tabSelected="1" topLeftCell="A61" zoomScaleNormal="100" workbookViewId="0">
      <selection activeCell="F85" sqref="F85"/>
    </sheetView>
  </sheetViews>
  <sheetFormatPr defaultRowHeight="15" x14ac:dyDescent="0.25"/>
  <cols>
    <col min="1" max="1" width="23.5703125" bestFit="1" customWidth="1"/>
    <col min="15" max="15" width="9.7109375" customWidth="1"/>
    <col min="16" max="16" width="10.28515625" customWidth="1"/>
    <col min="17" max="17" width="10.5703125" customWidth="1"/>
    <col min="18" max="18" width="12.42578125" customWidth="1"/>
    <col min="19" max="19" width="10" customWidth="1"/>
  </cols>
  <sheetData>
    <row r="1" spans="1:23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7.75" customHeight="1" x14ac:dyDescent="0.25">
      <c r="A2" s="2" t="s">
        <v>3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1"/>
      <c r="L2" s="1">
        <f t="array" ref="L2:M6">LINEST(B3:B22,C3:C22,1,1)</f>
        <v>1.1810197928955304</v>
      </c>
      <c r="M2" s="1">
        <v>2.2186262944029354</v>
      </c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2.5" customHeight="1" x14ac:dyDescent="0.25">
      <c r="A3" s="2">
        <v>1</v>
      </c>
      <c r="B3" s="2">
        <v>7</v>
      </c>
      <c r="C3" s="2">
        <f>3.9+0.1*6</f>
        <v>4.5</v>
      </c>
      <c r="D3" s="2">
        <v>10</v>
      </c>
      <c r="E3" s="2">
        <f>B3*C3</f>
        <v>31.5</v>
      </c>
      <c r="F3" s="2">
        <f>B3*D3</f>
        <v>70</v>
      </c>
      <c r="G3" s="2">
        <f>C3*D3</f>
        <v>45</v>
      </c>
      <c r="H3" s="2">
        <f>C3^2</f>
        <v>20.25</v>
      </c>
      <c r="I3" s="2">
        <f>D3^2</f>
        <v>100</v>
      </c>
      <c r="J3" s="2">
        <f>B3^2</f>
        <v>49</v>
      </c>
      <c r="K3" s="1"/>
      <c r="L3" s="1">
        <v>7.8165289326394105E-2</v>
      </c>
      <c r="M3" s="1">
        <v>0.51183046866474136</v>
      </c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2">
        <v>2</v>
      </c>
      <c r="B4" s="2">
        <v>7</v>
      </c>
      <c r="C4" s="2">
        <v>3.9</v>
      </c>
      <c r="D4" s="2">
        <v>14</v>
      </c>
      <c r="E4" s="2">
        <f t="shared" ref="E4:E22" si="0">B4*C4</f>
        <v>27.3</v>
      </c>
      <c r="F4" s="2">
        <f t="shared" ref="F4:F22" si="1">B4*D4</f>
        <v>98</v>
      </c>
      <c r="G4" s="2">
        <f t="shared" ref="G4:G22" si="2">C4*D4</f>
        <v>54.6</v>
      </c>
      <c r="H4" s="2">
        <f t="shared" ref="H4:H22" si="3">C4^2</f>
        <v>15.209999999999999</v>
      </c>
      <c r="I4" s="2">
        <f t="shared" ref="I4:I22" si="4">D4^2</f>
        <v>196</v>
      </c>
      <c r="J4" s="2">
        <f t="shared" ref="J4:J22" si="5">B4^2</f>
        <v>49</v>
      </c>
      <c r="K4" s="1"/>
      <c r="L4" s="1">
        <v>0.92691536010354758</v>
      </c>
      <c r="M4" s="1">
        <v>0.68272805144397364</v>
      </c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2">
        <v>3</v>
      </c>
      <c r="B5" s="2">
        <v>7</v>
      </c>
      <c r="C5" s="2">
        <f>3.7-0.1*6</f>
        <v>3.1</v>
      </c>
      <c r="D5" s="2">
        <v>15</v>
      </c>
      <c r="E5" s="2">
        <f t="shared" si="0"/>
        <v>21.7</v>
      </c>
      <c r="F5" s="2">
        <f t="shared" si="1"/>
        <v>105</v>
      </c>
      <c r="G5" s="2">
        <f t="shared" si="2"/>
        <v>46.5</v>
      </c>
      <c r="H5" s="2">
        <f t="shared" si="3"/>
        <v>9.6100000000000012</v>
      </c>
      <c r="I5" s="2">
        <f t="shared" si="4"/>
        <v>225</v>
      </c>
      <c r="J5" s="2">
        <f t="shared" si="5"/>
        <v>49</v>
      </c>
      <c r="K5" s="1"/>
      <c r="L5" s="1">
        <v>228.28978162172962</v>
      </c>
      <c r="M5" s="1">
        <v>18</v>
      </c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">
        <v>4</v>
      </c>
      <c r="B6" s="2">
        <v>7</v>
      </c>
      <c r="C6" s="2">
        <v>4</v>
      </c>
      <c r="D6" s="2">
        <v>16</v>
      </c>
      <c r="E6" s="2">
        <f t="shared" si="0"/>
        <v>28</v>
      </c>
      <c r="F6" s="2">
        <f t="shared" si="1"/>
        <v>112</v>
      </c>
      <c r="G6" s="2">
        <f t="shared" si="2"/>
        <v>64</v>
      </c>
      <c r="H6" s="2">
        <f t="shared" si="3"/>
        <v>16</v>
      </c>
      <c r="I6" s="2">
        <f t="shared" si="4"/>
        <v>256</v>
      </c>
      <c r="J6" s="2">
        <f t="shared" si="5"/>
        <v>49</v>
      </c>
      <c r="K6" s="1"/>
      <c r="L6" s="1">
        <v>106.40988333988727</v>
      </c>
      <c r="M6" s="1">
        <v>8.3901166601127315</v>
      </c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>
        <v>5</v>
      </c>
      <c r="B7" s="2">
        <v>7</v>
      </c>
      <c r="C7" s="2">
        <f>3.8+0.1*6</f>
        <v>4.4000000000000004</v>
      </c>
      <c r="D7" s="2">
        <v>17</v>
      </c>
      <c r="E7" s="2">
        <f t="shared" si="0"/>
        <v>30.800000000000004</v>
      </c>
      <c r="F7" s="2">
        <f t="shared" si="1"/>
        <v>119</v>
      </c>
      <c r="G7" s="2">
        <f t="shared" si="2"/>
        <v>74.800000000000011</v>
      </c>
      <c r="H7" s="2">
        <f t="shared" si="3"/>
        <v>19.360000000000003</v>
      </c>
      <c r="I7" s="2">
        <f t="shared" si="4"/>
        <v>289</v>
      </c>
      <c r="J7" s="2">
        <f t="shared" si="5"/>
        <v>49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2">
        <v>6</v>
      </c>
      <c r="B8" s="2">
        <v>7</v>
      </c>
      <c r="C8" s="2">
        <v>4.8</v>
      </c>
      <c r="D8" s="2">
        <v>19</v>
      </c>
      <c r="E8" s="2">
        <f t="shared" si="0"/>
        <v>33.6</v>
      </c>
      <c r="F8" s="2">
        <f t="shared" si="1"/>
        <v>133</v>
      </c>
      <c r="G8" s="2">
        <f t="shared" si="2"/>
        <v>91.2</v>
      </c>
      <c r="H8" s="2">
        <f t="shared" si="3"/>
        <v>23.04</v>
      </c>
      <c r="I8" s="2">
        <f t="shared" si="4"/>
        <v>361</v>
      </c>
      <c r="J8" s="2">
        <f t="shared" si="5"/>
        <v>49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2">
        <v>7</v>
      </c>
      <c r="B9" s="2">
        <v>8</v>
      </c>
      <c r="C9" s="2">
        <f>5.4-0.1*6</f>
        <v>4.8000000000000007</v>
      </c>
      <c r="D9" s="2">
        <v>19</v>
      </c>
      <c r="E9" s="2">
        <f t="shared" si="0"/>
        <v>38.400000000000006</v>
      </c>
      <c r="F9" s="2">
        <f t="shared" si="1"/>
        <v>152</v>
      </c>
      <c r="G9" s="2">
        <f t="shared" si="2"/>
        <v>91.200000000000017</v>
      </c>
      <c r="H9" s="2">
        <f t="shared" si="3"/>
        <v>23.040000000000006</v>
      </c>
      <c r="I9" s="2">
        <f t="shared" si="4"/>
        <v>361</v>
      </c>
      <c r="J9" s="2">
        <f t="shared" si="5"/>
        <v>64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2">
        <v>8</v>
      </c>
      <c r="B10" s="2">
        <v>8</v>
      </c>
      <c r="C10" s="2">
        <v>4.4000000000000004</v>
      </c>
      <c r="D10" s="2">
        <v>20</v>
      </c>
      <c r="E10" s="2">
        <f t="shared" si="0"/>
        <v>35.200000000000003</v>
      </c>
      <c r="F10" s="2">
        <f t="shared" si="1"/>
        <v>160</v>
      </c>
      <c r="G10" s="2">
        <f t="shared" si="2"/>
        <v>88</v>
      </c>
      <c r="H10" s="2">
        <f t="shared" si="3"/>
        <v>19.360000000000003</v>
      </c>
      <c r="I10" s="2">
        <f t="shared" si="4"/>
        <v>400</v>
      </c>
      <c r="J10" s="2">
        <f t="shared" si="5"/>
        <v>64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2">
        <v>9</v>
      </c>
      <c r="B11" s="2">
        <v>8</v>
      </c>
      <c r="C11" s="2">
        <v>5.3</v>
      </c>
      <c r="D11" s="2">
        <v>20</v>
      </c>
      <c r="E11" s="2">
        <f t="shared" si="0"/>
        <v>42.4</v>
      </c>
      <c r="F11" s="2">
        <f t="shared" si="1"/>
        <v>160</v>
      </c>
      <c r="G11" s="2">
        <f t="shared" si="2"/>
        <v>106</v>
      </c>
      <c r="H11" s="2">
        <f t="shared" si="3"/>
        <v>28.09</v>
      </c>
      <c r="I11" s="2">
        <f t="shared" si="4"/>
        <v>400</v>
      </c>
      <c r="J11" s="2">
        <f t="shared" si="5"/>
        <v>64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2">
        <v>10</v>
      </c>
      <c r="B12" s="2">
        <v>10</v>
      </c>
      <c r="C12" s="2">
        <f>6.8+0.1*6</f>
        <v>7.4</v>
      </c>
      <c r="D12" s="2">
        <v>20</v>
      </c>
      <c r="E12" s="2">
        <f t="shared" si="0"/>
        <v>74</v>
      </c>
      <c r="F12" s="2">
        <f t="shared" si="1"/>
        <v>200</v>
      </c>
      <c r="G12" s="2">
        <f t="shared" si="2"/>
        <v>148</v>
      </c>
      <c r="H12" s="2">
        <f t="shared" si="3"/>
        <v>54.760000000000005</v>
      </c>
      <c r="I12" s="2">
        <f t="shared" si="4"/>
        <v>400</v>
      </c>
      <c r="J12" s="2">
        <f t="shared" si="5"/>
        <v>100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2">
        <v>11</v>
      </c>
      <c r="B13" s="2">
        <v>9</v>
      </c>
      <c r="C13" s="2">
        <f>6+0.1*6</f>
        <v>6.6</v>
      </c>
      <c r="D13" s="2">
        <v>21</v>
      </c>
      <c r="E13" s="2">
        <f t="shared" si="0"/>
        <v>59.4</v>
      </c>
      <c r="F13" s="2">
        <f t="shared" si="1"/>
        <v>189</v>
      </c>
      <c r="G13" s="2">
        <f t="shared" si="2"/>
        <v>138.6</v>
      </c>
      <c r="H13" s="2">
        <f t="shared" si="3"/>
        <v>43.559999999999995</v>
      </c>
      <c r="I13" s="2">
        <f t="shared" si="4"/>
        <v>441</v>
      </c>
      <c r="J13" s="2">
        <f t="shared" si="5"/>
        <v>81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2">
        <v>12</v>
      </c>
      <c r="B14" s="2">
        <v>11</v>
      </c>
      <c r="C14" s="2">
        <v>6.4</v>
      </c>
      <c r="D14" s="2">
        <v>22</v>
      </c>
      <c r="E14" s="2">
        <f t="shared" si="0"/>
        <v>70.400000000000006</v>
      </c>
      <c r="F14" s="2">
        <f t="shared" si="1"/>
        <v>242</v>
      </c>
      <c r="G14" s="2">
        <f t="shared" si="2"/>
        <v>140.80000000000001</v>
      </c>
      <c r="H14" s="2">
        <f t="shared" si="3"/>
        <v>40.960000000000008</v>
      </c>
      <c r="I14" s="2">
        <f t="shared" si="4"/>
        <v>484</v>
      </c>
      <c r="J14" s="2">
        <f t="shared" si="5"/>
        <v>121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2">
        <v>13</v>
      </c>
      <c r="B15" s="2">
        <v>9</v>
      </c>
      <c r="C15" s="2">
        <f>6.8-0.1*6</f>
        <v>6.1999999999999993</v>
      </c>
      <c r="D15" s="2">
        <v>22</v>
      </c>
      <c r="E15" s="2">
        <f t="shared" si="0"/>
        <v>55.8</v>
      </c>
      <c r="F15" s="2">
        <f t="shared" si="1"/>
        <v>198</v>
      </c>
      <c r="G15" s="2">
        <f t="shared" si="2"/>
        <v>136.39999999999998</v>
      </c>
      <c r="H15" s="2">
        <f t="shared" si="3"/>
        <v>38.439999999999991</v>
      </c>
      <c r="I15" s="2">
        <f t="shared" si="4"/>
        <v>484</v>
      </c>
      <c r="J15" s="2">
        <f t="shared" si="5"/>
        <v>81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2">
        <v>14</v>
      </c>
      <c r="B16" s="2">
        <v>11</v>
      </c>
      <c r="C16" s="2">
        <v>7.2</v>
      </c>
      <c r="D16" s="2">
        <v>25</v>
      </c>
      <c r="E16" s="2">
        <f t="shared" si="0"/>
        <v>79.2</v>
      </c>
      <c r="F16" s="2">
        <f t="shared" si="1"/>
        <v>275</v>
      </c>
      <c r="G16" s="2">
        <f t="shared" si="2"/>
        <v>180</v>
      </c>
      <c r="H16" s="2">
        <f t="shared" si="3"/>
        <v>51.84</v>
      </c>
      <c r="I16" s="2">
        <f t="shared" si="4"/>
        <v>625</v>
      </c>
      <c r="J16" s="2">
        <f t="shared" si="5"/>
        <v>121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2">
        <v>15</v>
      </c>
      <c r="B17" s="2">
        <v>12</v>
      </c>
      <c r="C17" s="2">
        <f>8+0.1*6</f>
        <v>8.6</v>
      </c>
      <c r="D17" s="2">
        <v>28</v>
      </c>
      <c r="E17" s="2">
        <f t="shared" si="0"/>
        <v>103.19999999999999</v>
      </c>
      <c r="F17" s="2">
        <f t="shared" si="1"/>
        <v>336</v>
      </c>
      <c r="G17" s="2">
        <f t="shared" si="2"/>
        <v>240.79999999999998</v>
      </c>
      <c r="H17" s="2">
        <f t="shared" si="3"/>
        <v>73.959999999999994</v>
      </c>
      <c r="I17" s="2">
        <f t="shared" si="4"/>
        <v>784</v>
      </c>
      <c r="J17" s="2">
        <f t="shared" si="5"/>
        <v>144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2">
        <v>16</v>
      </c>
      <c r="B18" s="2">
        <v>12</v>
      </c>
      <c r="C18" s="2">
        <v>8.1999999999999993</v>
      </c>
      <c r="D18" s="2">
        <v>29</v>
      </c>
      <c r="E18" s="2">
        <f t="shared" si="0"/>
        <v>98.399999999999991</v>
      </c>
      <c r="F18" s="2">
        <f t="shared" si="1"/>
        <v>348</v>
      </c>
      <c r="G18" s="2">
        <f t="shared" si="2"/>
        <v>237.79999999999998</v>
      </c>
      <c r="H18" s="2">
        <f t="shared" si="3"/>
        <v>67.239999999999995</v>
      </c>
      <c r="I18" s="2">
        <f t="shared" si="4"/>
        <v>841</v>
      </c>
      <c r="J18" s="2">
        <f t="shared" si="5"/>
        <v>144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2">
        <v>17</v>
      </c>
      <c r="B19" s="2">
        <v>12</v>
      </c>
      <c r="C19" s="2">
        <f>8.1-0.1*6</f>
        <v>7.5</v>
      </c>
      <c r="D19" s="2">
        <v>30</v>
      </c>
      <c r="E19" s="2">
        <f t="shared" si="0"/>
        <v>90</v>
      </c>
      <c r="F19" s="2">
        <f t="shared" si="1"/>
        <v>360</v>
      </c>
      <c r="G19" s="2">
        <f t="shared" si="2"/>
        <v>225</v>
      </c>
      <c r="H19" s="2">
        <f t="shared" si="3"/>
        <v>56.25</v>
      </c>
      <c r="I19" s="2">
        <f t="shared" si="4"/>
        <v>900</v>
      </c>
      <c r="J19" s="2">
        <f t="shared" si="5"/>
        <v>144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2">
        <v>18</v>
      </c>
      <c r="B20" s="2">
        <v>12</v>
      </c>
      <c r="C20" s="2">
        <v>8.5</v>
      </c>
      <c r="D20" s="2">
        <v>31</v>
      </c>
      <c r="E20" s="2">
        <f t="shared" si="0"/>
        <v>102</v>
      </c>
      <c r="F20" s="2">
        <f t="shared" si="1"/>
        <v>372</v>
      </c>
      <c r="G20" s="2">
        <f t="shared" si="2"/>
        <v>263.5</v>
      </c>
      <c r="H20" s="2">
        <f t="shared" si="3"/>
        <v>72.25</v>
      </c>
      <c r="I20" s="2">
        <f t="shared" si="4"/>
        <v>961</v>
      </c>
      <c r="J20" s="2">
        <f t="shared" si="5"/>
        <v>144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2">
        <v>19</v>
      </c>
      <c r="B21" s="2">
        <v>14</v>
      </c>
      <c r="C21" s="2">
        <v>9.6</v>
      </c>
      <c r="D21" s="2">
        <v>32</v>
      </c>
      <c r="E21" s="2">
        <f t="shared" si="0"/>
        <v>134.4</v>
      </c>
      <c r="F21" s="2">
        <f t="shared" si="1"/>
        <v>448</v>
      </c>
      <c r="G21" s="2">
        <f t="shared" si="2"/>
        <v>307.2</v>
      </c>
      <c r="H21" s="2">
        <f t="shared" si="3"/>
        <v>92.16</v>
      </c>
      <c r="I21" s="2">
        <f t="shared" si="4"/>
        <v>1024</v>
      </c>
      <c r="J21" s="2">
        <f t="shared" si="5"/>
        <v>196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2">
        <v>20</v>
      </c>
      <c r="B22" s="2">
        <v>14</v>
      </c>
      <c r="C22" s="2">
        <f>9+0.1*6</f>
        <v>9.6</v>
      </c>
      <c r="D22" s="2">
        <v>36</v>
      </c>
      <c r="E22" s="2">
        <f t="shared" si="0"/>
        <v>134.4</v>
      </c>
      <c r="F22" s="2">
        <f t="shared" si="1"/>
        <v>504</v>
      </c>
      <c r="G22" s="2">
        <f t="shared" si="2"/>
        <v>345.59999999999997</v>
      </c>
      <c r="H22" s="2">
        <f t="shared" si="3"/>
        <v>92.16</v>
      </c>
      <c r="I22" s="2">
        <f t="shared" si="4"/>
        <v>1296</v>
      </c>
      <c r="J22" s="2">
        <f t="shared" si="5"/>
        <v>196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2" t="s">
        <v>4</v>
      </c>
      <c r="B23" s="2">
        <f>SUM(B3:B22)</f>
        <v>192</v>
      </c>
      <c r="C23" s="2">
        <f t="shared" ref="C23:J23" si="6">SUM(C3:C22)</f>
        <v>124.99999999999999</v>
      </c>
      <c r="D23" s="2">
        <f t="shared" si="6"/>
        <v>446</v>
      </c>
      <c r="E23" s="2">
        <f t="shared" si="6"/>
        <v>1290.0999999999999</v>
      </c>
      <c r="F23" s="2">
        <f t="shared" si="6"/>
        <v>4581</v>
      </c>
      <c r="G23" s="2">
        <f t="shared" si="6"/>
        <v>3024.9999999999995</v>
      </c>
      <c r="H23" s="2">
        <f t="shared" si="6"/>
        <v>857.53999999999985</v>
      </c>
      <c r="I23" s="2">
        <f t="shared" si="6"/>
        <v>10828</v>
      </c>
      <c r="J23" s="2">
        <f t="shared" si="6"/>
        <v>1958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2" t="s">
        <v>5</v>
      </c>
      <c r="B24" s="2">
        <f>AVERAGE(B3:B22)</f>
        <v>9.6</v>
      </c>
      <c r="C24" s="2">
        <f t="shared" ref="C24:J24" si="7">AVERAGE(C3:C22)</f>
        <v>6.2499999999999991</v>
      </c>
      <c r="D24" s="2">
        <f t="shared" si="7"/>
        <v>22.3</v>
      </c>
      <c r="E24" s="2">
        <f t="shared" si="7"/>
        <v>64.504999999999995</v>
      </c>
      <c r="F24" s="2">
        <f t="shared" si="7"/>
        <v>229.05</v>
      </c>
      <c r="G24" s="2">
        <f t="shared" si="7"/>
        <v>151.24999999999997</v>
      </c>
      <c r="H24" s="2">
        <f t="shared" si="7"/>
        <v>42.876999999999995</v>
      </c>
      <c r="I24" s="2">
        <f t="shared" si="7"/>
        <v>541.4</v>
      </c>
      <c r="J24" s="2">
        <f t="shared" si="7"/>
        <v>97.9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9.25" customHeight="1" x14ac:dyDescent="0.25">
      <c r="A27" s="5" t="s">
        <v>6</v>
      </c>
      <c r="B27" s="5"/>
      <c r="C27" s="5"/>
      <c r="D27" s="5"/>
      <c r="E27" s="5"/>
      <c r="F27" s="1"/>
      <c r="G27" s="1"/>
      <c r="H27" s="1"/>
      <c r="I27" s="6" t="s">
        <v>8</v>
      </c>
      <c r="J27" s="5"/>
      <c r="K27" s="5"/>
      <c r="L27" s="5"/>
      <c r="M27" s="5"/>
      <c r="N27" s="5"/>
      <c r="O27" s="5" t="s">
        <v>10</v>
      </c>
      <c r="P27" s="5"/>
      <c r="Q27" s="5"/>
      <c r="R27" s="5"/>
      <c r="S27" s="5"/>
      <c r="T27" s="1"/>
      <c r="U27" s="1"/>
      <c r="V27" s="1"/>
      <c r="W27" s="1"/>
    </row>
    <row r="28" spans="1:23" ht="26.25" customHeight="1" x14ac:dyDescent="0.25">
      <c r="A28" s="1"/>
      <c r="B28" s="1">
        <f>SQRT(J24-B24^2)</f>
        <v>2.3958297101421899</v>
      </c>
      <c r="C28" s="1"/>
      <c r="D28" s="1"/>
      <c r="E28" s="1"/>
      <c r="F28" s="1"/>
      <c r="G28" s="1"/>
      <c r="H28" s="1">
        <f>(B28/B29)*((H31-H32*H33)/(1-H33^2))</f>
        <v>0.76891649172214904</v>
      </c>
      <c r="I28" s="1"/>
      <c r="J28" s="5" t="s">
        <v>9</v>
      </c>
      <c r="K28" s="5"/>
      <c r="L28" s="5"/>
      <c r="M28" s="5"/>
      <c r="N28" s="5"/>
      <c r="O28" s="1"/>
      <c r="P28" s="1">
        <f>H28*(B29/B28)</f>
        <v>0.62681883681159212</v>
      </c>
      <c r="Q28" s="1"/>
      <c r="R28" s="1"/>
      <c r="S28" s="1"/>
      <c r="T28" s="1"/>
      <c r="U28" s="1"/>
      <c r="V28" s="1"/>
      <c r="W28" s="1"/>
    </row>
    <row r="29" spans="1:23" ht="27.75" customHeight="1" x14ac:dyDescent="0.25">
      <c r="A29" s="1"/>
      <c r="B29" s="1">
        <f>SQRT(H24-C24^2)</f>
        <v>1.9530744993471216</v>
      </c>
      <c r="C29" s="1"/>
      <c r="D29" s="1"/>
      <c r="E29" s="1"/>
      <c r="F29" s="1"/>
      <c r="G29" s="1"/>
      <c r="H29" s="1">
        <f>(B28/B30)*((H32-H31*H33)/(1-H33^2))</f>
        <v>0.13237625619586227</v>
      </c>
      <c r="I29" s="1"/>
      <c r="J29" s="1"/>
      <c r="K29" s="1"/>
      <c r="L29" s="1"/>
      <c r="M29" s="1"/>
      <c r="N29" s="1"/>
      <c r="O29" s="1"/>
      <c r="P29" s="1">
        <f>H29*(B30/B28)</f>
        <v>0.36696333757374322</v>
      </c>
      <c r="Q29" s="1"/>
      <c r="R29" s="1"/>
      <c r="S29" s="1"/>
      <c r="T29" s="1"/>
      <c r="U29" s="1"/>
      <c r="V29" s="1"/>
      <c r="W29" s="1"/>
    </row>
    <row r="30" spans="1:23" ht="30" customHeight="1" x14ac:dyDescent="0.25">
      <c r="A30" s="1"/>
      <c r="B30" s="1">
        <f>SQRT(I24-D24^2)</f>
        <v>6.6415359669281289</v>
      </c>
      <c r="C30" s="1"/>
      <c r="D30" s="1"/>
      <c r="E30" s="1"/>
      <c r="F30" s="1"/>
      <c r="G30" s="1" t="s">
        <v>7</v>
      </c>
      <c r="H30" s="1">
        <f>B24-H28*C24-H29*D24</f>
        <v>1.8422814135688399</v>
      </c>
      <c r="I30" s="1"/>
      <c r="J30" s="1"/>
      <c r="K30" s="1"/>
      <c r="L30" s="1"/>
      <c r="M30" s="1"/>
      <c r="N30" s="1"/>
      <c r="O30" s="5" t="s">
        <v>11</v>
      </c>
      <c r="P30" s="5"/>
      <c r="Q30" s="5"/>
      <c r="R30" s="5"/>
      <c r="S30" s="5"/>
      <c r="T30" s="1"/>
      <c r="U30" s="1"/>
      <c r="V30" s="1"/>
      <c r="W30" s="1"/>
    </row>
    <row r="31" spans="1:23" ht="27" customHeight="1" x14ac:dyDescent="0.25">
      <c r="A31" s="1"/>
      <c r="B31" s="1"/>
      <c r="C31" s="1"/>
      <c r="D31" s="1"/>
      <c r="E31" s="1"/>
      <c r="F31" s="1"/>
      <c r="G31" s="1"/>
      <c r="H31" s="1">
        <f>(E24-C24*B24)/(B28*B29)</f>
        <v>0.962764436455537</v>
      </c>
      <c r="I31" s="1"/>
      <c r="J31" s="1"/>
      <c r="K31" s="1"/>
      <c r="L31" s="1"/>
      <c r="M31" s="1"/>
      <c r="N31" s="1"/>
      <c r="O31" s="5"/>
      <c r="P31" s="5"/>
      <c r="Q31" s="5"/>
      <c r="R31" s="5"/>
      <c r="S31" s="5"/>
      <c r="T31" s="1"/>
      <c r="U31" s="1"/>
      <c r="V31" s="1"/>
      <c r="W31" s="1"/>
    </row>
    <row r="32" spans="1:23" ht="42" customHeight="1" x14ac:dyDescent="0.25">
      <c r="A32" s="1"/>
      <c r="B32" s="1"/>
      <c r="C32" s="1"/>
      <c r="D32" s="1"/>
      <c r="E32" s="1"/>
      <c r="F32" s="1"/>
      <c r="G32" s="1"/>
      <c r="H32" s="1">
        <f>(F24-D24*B24)/(B28*B30)</f>
        <v>0.9408000357928773</v>
      </c>
      <c r="I32" s="1"/>
      <c r="J32" s="1"/>
      <c r="K32" s="1"/>
      <c r="L32" s="1"/>
      <c r="M32" s="1"/>
      <c r="N32" s="1"/>
      <c r="O32" s="6" t="s">
        <v>16</v>
      </c>
      <c r="P32" s="5"/>
      <c r="Q32" s="5"/>
      <c r="R32" s="5"/>
      <c r="S32" s="5"/>
      <c r="T32" s="1"/>
      <c r="U32" s="1"/>
      <c r="V32" s="1"/>
      <c r="W32" s="1"/>
    </row>
    <row r="33" spans="1:23" ht="28.5" customHeight="1" x14ac:dyDescent="0.25">
      <c r="A33" s="3"/>
      <c r="B33" s="4"/>
      <c r="C33" s="4"/>
      <c r="D33" s="4"/>
      <c r="E33" s="4"/>
      <c r="F33" s="4"/>
      <c r="G33" s="4"/>
      <c r="H33" s="4">
        <f>(G24-C24*D24)/(B29*B30)</f>
        <v>0.91547455902576302</v>
      </c>
      <c r="I33" s="1"/>
      <c r="J33" s="1"/>
      <c r="K33" s="1"/>
      <c r="L33" s="1"/>
      <c r="M33" s="1"/>
      <c r="N33" s="1"/>
      <c r="O33" s="1"/>
      <c r="P33" s="1">
        <f>H28*(C24/B24)</f>
        <v>0.50059667429827404</v>
      </c>
      <c r="Q33" s="1"/>
      <c r="R33" s="1"/>
      <c r="S33" s="1"/>
      <c r="T33" s="1"/>
      <c r="U33" s="1"/>
      <c r="V33" s="1"/>
      <c r="W33" s="1"/>
    </row>
    <row r="34" spans="1:23" ht="30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f>H29*(D24/B24)</f>
        <v>0.30749901178830508</v>
      </c>
      <c r="Q34" s="1"/>
      <c r="R34" s="1"/>
      <c r="S34" s="1"/>
      <c r="T34" s="1"/>
      <c r="U34" s="1"/>
      <c r="V34" s="1"/>
      <c r="W34" s="1"/>
    </row>
    <row r="35" spans="1:23" x14ac:dyDescent="0.25">
      <c r="A35" s="1" t="s">
        <v>12</v>
      </c>
      <c r="B35" s="6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1"/>
      <c r="U35" s="1"/>
      <c r="V35" s="1"/>
      <c r="W35" s="1"/>
    </row>
    <row r="36" spans="1:23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6" t="s">
        <v>14</v>
      </c>
      <c r="B38" s="5"/>
      <c r="C38" s="5"/>
      <c r="D38" s="5"/>
      <c r="E38" s="5"/>
      <c r="F38" s="5"/>
      <c r="G38" s="5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30.75" customHeight="1" x14ac:dyDescent="0.25">
      <c r="A39" s="1"/>
      <c r="B39" s="1">
        <f>(H31-H32*H33)/(SQRT((1-H32^2)*(1-H33^2)))</f>
        <v>0.74408549395667956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33.75" customHeight="1" x14ac:dyDescent="0.25">
      <c r="A40" s="1"/>
      <c r="B40" s="1">
        <f>(H32-H31*H33)/SQRT((1-H31^2)*(1-H33^2))</f>
        <v>0.54618722501513894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25">
      <c r="A41" s="1" t="s">
        <v>12</v>
      </c>
      <c r="B41" s="6" t="s">
        <v>15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1"/>
      <c r="U41" s="1"/>
      <c r="V41" s="1"/>
      <c r="W41" s="1"/>
    </row>
    <row r="42" spans="1:23" ht="23.25" customHeight="1" x14ac:dyDescent="0.25">
      <c r="A42" s="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 t="s">
        <v>17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9" t="s">
        <v>18</v>
      </c>
      <c r="B45" s="9"/>
      <c r="C45" s="9"/>
      <c r="D45" s="9"/>
      <c r="E45" s="9"/>
      <c r="F45" s="9"/>
      <c r="G45" s="1">
        <v>1</v>
      </c>
      <c r="H45" s="1">
        <v>0.91547500000000004</v>
      </c>
      <c r="I45" s="1"/>
      <c r="J45" s="1">
        <f>1-0.915475*0.915475</f>
        <v>0.16190552437499994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C46" s="1"/>
      <c r="D46" s="1"/>
      <c r="E46" s="1"/>
      <c r="F46" s="1"/>
      <c r="G46" s="1">
        <v>0.91547500000000004</v>
      </c>
      <c r="H46" s="1">
        <v>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8" t="s">
        <v>19</v>
      </c>
      <c r="B49" s="8"/>
      <c r="C49" s="8"/>
      <c r="D49" s="8"/>
      <c r="E49" s="8"/>
      <c r="F49" s="1"/>
      <c r="G49" s="1">
        <v>1</v>
      </c>
      <c r="H49" s="1">
        <v>0.96276399999999995</v>
      </c>
      <c r="I49" s="1">
        <v>0.94079999999999997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>
        <v>0.96276399999999995</v>
      </c>
      <c r="H50" s="1">
        <v>1</v>
      </c>
      <c r="I50" s="1">
        <v>0.91547500000000004</v>
      </c>
      <c r="J50" s="1"/>
      <c r="K50" s="1">
        <f>1+G50*H51*I49+G51*H49*I50-(I49*H50*G51)-(I50*H51*G49)-(I51*H49*G50)</f>
        <v>8.3029639276399614E-3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>
        <v>0.94079999999999997</v>
      </c>
      <c r="H51" s="1">
        <v>0.91547500000000004</v>
      </c>
      <c r="I51" s="1">
        <v>1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7" customHeight="1" x14ac:dyDescent="0.25">
      <c r="A53" s="1"/>
      <c r="B53" s="1">
        <f>SQRT(1-(K50/J45))</f>
        <v>0.97402116456243026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6" t="s">
        <v>20</v>
      </c>
      <c r="B54" s="5"/>
      <c r="C54" s="5"/>
      <c r="D54" s="5"/>
      <c r="E54" s="5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>
        <f>0.974021^2</f>
        <v>0.9487169084410001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7" customHeight="1" x14ac:dyDescent="0.25">
      <c r="A56" s="7" t="s">
        <v>21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39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5" t="s">
        <v>22</v>
      </c>
      <c r="B58" s="5"/>
      <c r="C58" s="5"/>
      <c r="D58" s="5"/>
      <c r="E58" s="5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>
        <f>1-(1-A55)*((20-1)/(20-2-1))</f>
        <v>0.942683603551706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" customHeight="1" x14ac:dyDescent="0.25">
      <c r="A60" s="6" t="s">
        <v>23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1"/>
      <c r="U60" s="1"/>
      <c r="V60" s="1"/>
      <c r="W60" s="1"/>
    </row>
    <row r="61" spans="1:23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30" customHeight="1" x14ac:dyDescent="0.25">
      <c r="A63" s="6" t="s">
        <v>24</v>
      </c>
      <c r="B63" s="6"/>
      <c r="C63" s="6"/>
      <c r="D63" s="6"/>
      <c r="E63" s="6"/>
      <c r="F63" s="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 t="s">
        <v>25</v>
      </c>
      <c r="B64" s="1">
        <f>FINV(0.05,1,17)</f>
        <v>4.4513217724681331</v>
      </c>
      <c r="C64" s="1"/>
      <c r="D64" s="1"/>
      <c r="E64" s="1"/>
      <c r="F64" s="1"/>
      <c r="G64" s="1"/>
      <c r="H64" s="1"/>
      <c r="I64" s="1">
        <f t="array" ref="I64:J69">LINEST(B3:B22,C3:D22,1,1)</f>
        <v>0.13237625619586274</v>
      </c>
      <c r="J64" s="1">
        <v>0.76891649172214738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 t="s">
        <v>26</v>
      </c>
      <c r="B65" s="1">
        <v>157.25020000000001</v>
      </c>
      <c r="C65" s="1"/>
      <c r="D65" s="1"/>
      <c r="E65" s="1"/>
      <c r="F65" s="1"/>
      <c r="G65" s="1"/>
      <c r="H65" s="1"/>
      <c r="I65" s="1">
        <v>4.9239484172360244E-2</v>
      </c>
      <c r="J65" s="1">
        <v>0.16744154164781652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32.25" customHeight="1" x14ac:dyDescent="0.25">
      <c r="A66" s="6" t="s">
        <v>27</v>
      </c>
      <c r="B66" s="6"/>
      <c r="C66" s="6"/>
      <c r="D66" s="6"/>
      <c r="E66" s="6"/>
      <c r="F66" s="6"/>
      <c r="G66" s="6"/>
      <c r="H66" s="1"/>
      <c r="I66" s="1">
        <v>0.94871800530667905</v>
      </c>
      <c r="J66" s="1">
        <v>0.58847624724883596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6"/>
      <c r="B67" s="6"/>
      <c r="C67" s="6"/>
      <c r="D67" s="6"/>
      <c r="E67" s="6"/>
      <c r="F67" s="6"/>
      <c r="G67" s="6"/>
      <c r="H67" s="1"/>
      <c r="I67" s="1">
        <v>157.25018290205193</v>
      </c>
      <c r="J67" s="1">
        <v>17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>
        <v>108.91282700920677</v>
      </c>
      <c r="J68" s="1">
        <v>5.8871729907932426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 t="e">
        <v>#N/A</v>
      </c>
      <c r="J69" s="1" t="e">
        <v>#N/A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1"/>
      <c r="R72" s="1"/>
      <c r="S72" s="1"/>
      <c r="T72" s="1"/>
      <c r="U72" s="1"/>
      <c r="V72" s="1"/>
      <c r="W72" s="1"/>
    </row>
    <row r="73" spans="1:23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1"/>
      <c r="R73" s="1"/>
      <c r="S73" s="1"/>
      <c r="T73" s="1"/>
      <c r="U73" s="1"/>
      <c r="V73" s="1"/>
      <c r="W73" s="1"/>
    </row>
    <row r="74" spans="1:2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29.25" customHeight="1" x14ac:dyDescent="0.25">
      <c r="A75" s="1"/>
      <c r="B75" s="1">
        <f>H31^2</f>
        <v>0.92691536010354769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34.5" customHeight="1" x14ac:dyDescent="0.25">
      <c r="A76" s="1"/>
      <c r="B76" s="1">
        <f>H32^2</f>
        <v>0.88510470734787916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33.75" customHeight="1" x14ac:dyDescent="0.25">
      <c r="A77" s="1"/>
      <c r="B77" s="1">
        <f>((A55-B76)/(1-B75))*((20-2-1)/2)</f>
        <v>7.3983221379705384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33" customHeight="1" x14ac:dyDescent="0.25">
      <c r="A78" s="1"/>
      <c r="B78" s="1">
        <f>((A55-B75)/(1-B76))*((20-2-1)/2)</f>
        <v>1.6128873219326341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26.25" customHeight="1" x14ac:dyDescent="0.25">
      <c r="A79" s="6" t="s">
        <v>29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1"/>
      <c r="R79" s="1"/>
      <c r="S79" s="1"/>
      <c r="T79" s="1"/>
      <c r="U79" s="1"/>
      <c r="V79" s="1"/>
      <c r="W79" s="1"/>
    </row>
    <row r="80" spans="1:23" ht="24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1"/>
      <c r="R80" s="1"/>
      <c r="S80" s="1"/>
      <c r="T80" s="1"/>
      <c r="U80" s="1"/>
      <c r="V80" s="1"/>
      <c r="W80" s="1"/>
    </row>
    <row r="81" spans="1:23" ht="24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1"/>
      <c r="R81" s="1"/>
      <c r="S81" s="1"/>
      <c r="T81" s="1"/>
      <c r="U81" s="1"/>
      <c r="V81" s="1"/>
      <c r="W81" s="1"/>
    </row>
    <row r="82" spans="1:23" ht="30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1"/>
      <c r="R82" s="1"/>
      <c r="S82" s="1"/>
      <c r="T82" s="1"/>
      <c r="U82" s="1"/>
      <c r="V82" s="1"/>
      <c r="W82" s="1"/>
    </row>
    <row r="83" spans="1:23" ht="24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1"/>
      <c r="R83" s="1"/>
      <c r="S83" s="1"/>
      <c r="T83" s="1"/>
      <c r="U83" s="1"/>
      <c r="V83" s="1"/>
      <c r="W83" s="1"/>
    </row>
    <row r="84" spans="1:23" x14ac:dyDescent="0.25">
      <c r="A84" s="5" t="s">
        <v>30</v>
      </c>
      <c r="B84" s="5"/>
      <c r="C84" s="5"/>
      <c r="D84" s="5"/>
      <c r="E84" s="5"/>
      <c r="F84" s="5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38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</sheetData>
  <mergeCells count="21">
    <mergeCell ref="O31:S31"/>
    <mergeCell ref="O32:S32"/>
    <mergeCell ref="A27:E27"/>
    <mergeCell ref="I27:N27"/>
    <mergeCell ref="J28:N28"/>
    <mergeCell ref="O27:S27"/>
    <mergeCell ref="O30:S30"/>
    <mergeCell ref="A54:F54"/>
    <mergeCell ref="A56:K57"/>
    <mergeCell ref="A58:F58"/>
    <mergeCell ref="A60:S61"/>
    <mergeCell ref="B35:S36"/>
    <mergeCell ref="A38:H38"/>
    <mergeCell ref="B41:S42"/>
    <mergeCell ref="A45:F45"/>
    <mergeCell ref="A49:E49"/>
    <mergeCell ref="A84:G84"/>
    <mergeCell ref="A63:F63"/>
    <mergeCell ref="A66:G67"/>
    <mergeCell ref="A72:P73"/>
    <mergeCell ref="A79:P8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2022-12-14T08:55:36Z</dcterms:modified>
  <cp:contentStatus/>
</cp:coreProperties>
</file>