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student\Documents\"/>
    </mc:Choice>
  </mc:AlternateContent>
  <xr:revisionPtr revIDLastSave="0" documentId="8_{C44FAA6D-0668-4F35-AAEA-7CD16B1187DE}" xr6:coauthVersionLast="47" xr6:coauthVersionMax="47" xr10:uidLastSave="{00000000-0000-0000-0000-000000000000}"/>
  <bookViews>
    <workbookView xWindow="10620" yWindow="195" windowWidth="10725" windowHeight="9075" xr2:uid="{00000000-000D-0000-FFFF-FFFF00000000}"/>
  </bookViews>
  <sheets>
    <sheet name="расчет данных и выводы" sheetId="3" r:id="rId1"/>
    <sheet name="вывод итогов" sheetId="15" r:id="rId2"/>
    <sheet name="Лист1" sheetId="13" r:id="rId3"/>
    <sheet name="Диаграмма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C18" i="3"/>
  <c r="C16" i="3"/>
  <c r="C14" i="3"/>
  <c r="C12" i="3"/>
  <c r="C11" i="3"/>
  <c r="C8" i="3"/>
  <c r="C6" i="3"/>
  <c r="C4" i="3"/>
  <c r="C2" i="3"/>
  <c r="F63" i="3" l="1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J2" i="3"/>
  <c r="I2" i="3"/>
  <c r="H2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" i="3"/>
  <c r="C23" i="3"/>
  <c r="D23" i="3"/>
  <c r="B23" i="3"/>
  <c r="D22" i="3"/>
  <c r="C22" i="3"/>
  <c r="B22" i="3"/>
  <c r="F23" i="3" l="1"/>
  <c r="J22" i="3"/>
  <c r="I22" i="3"/>
  <c r="J23" i="3"/>
  <c r="B24" i="3" s="1"/>
  <c r="I23" i="3"/>
  <c r="D24" i="3" s="1"/>
  <c r="F22" i="3"/>
  <c r="E23" i="3"/>
  <c r="H22" i="3"/>
  <c r="G23" i="3"/>
  <c r="G22" i="3"/>
  <c r="E22" i="3"/>
  <c r="H23" i="3"/>
  <c r="C24" i="3" s="1"/>
  <c r="B28" i="3" l="1"/>
  <c r="D46" i="3" s="1"/>
  <c r="B29" i="3"/>
  <c r="D47" i="3" s="1"/>
  <c r="B27" i="3"/>
  <c r="E67" i="3" s="1"/>
  <c r="E68" i="3" l="1"/>
  <c r="B48" i="3"/>
  <c r="B51" i="3"/>
  <c r="E27" i="3"/>
  <c r="H27" i="3" s="1"/>
  <c r="C50" i="3"/>
  <c r="C48" i="3"/>
  <c r="C46" i="3"/>
  <c r="N28" i="3"/>
  <c r="N27" i="3"/>
  <c r="E28" i="3"/>
  <c r="B47" i="3"/>
  <c r="K27" i="3" l="1"/>
  <c r="F47" i="3"/>
  <c r="E51" i="3"/>
  <c r="H28" i="3"/>
  <c r="K28" i="3"/>
  <c r="E29" i="3"/>
  <c r="B54" i="3" l="1"/>
  <c r="H56" i="3" s="1"/>
  <c r="F62" i="3" l="1"/>
  <c r="B59" i="3"/>
  <c r="E70" i="3" s="1"/>
  <c r="E71" i="3" l="1"/>
</calcChain>
</file>

<file path=xl/sharedStrings.xml><?xml version="1.0" encoding="utf-8"?>
<sst xmlns="http://schemas.openxmlformats.org/spreadsheetml/2006/main" count="93" uniqueCount="88">
  <si>
    <t>y²</t>
  </si>
  <si>
    <t>Итого</t>
  </si>
  <si>
    <t>Ϭ</t>
  </si>
  <si>
    <t>Параметры</t>
  </si>
  <si>
    <t>a</t>
  </si>
  <si>
    <t>F</t>
  </si>
  <si>
    <t>ВЫВОД ИТОГОВ</t>
  </si>
  <si>
    <t>Регрессионная статистика</t>
  </si>
  <si>
    <t>Множественный R</t>
  </si>
  <si>
    <t>R-квадрат</t>
  </si>
  <si>
    <t>Нормированный R-квадрат</t>
  </si>
  <si>
    <t>Стандартная ошибка</t>
  </si>
  <si>
    <t>Наблюдения</t>
  </si>
  <si>
    <t>Дисперсионный анализ</t>
  </si>
  <si>
    <t>Регрессия</t>
  </si>
  <si>
    <t>Остаток</t>
  </si>
  <si>
    <t>Y-пересечение</t>
  </si>
  <si>
    <t>df</t>
  </si>
  <si>
    <t>SS</t>
  </si>
  <si>
    <t>MS</t>
  </si>
  <si>
    <t>Значимость F</t>
  </si>
  <si>
    <t>Коэффициенты</t>
  </si>
  <si>
    <t>t-статистика</t>
  </si>
  <si>
    <t>P-Значение</t>
  </si>
  <si>
    <t>Нижние 95%</t>
  </si>
  <si>
    <t>Верхние 95%</t>
  </si>
  <si>
    <t>Нижние 95,0%</t>
  </si>
  <si>
    <t>Верхние 95,0%</t>
  </si>
  <si>
    <t>Номер предприятия</t>
  </si>
  <si>
    <t>y</t>
  </si>
  <si>
    <t>Сумма</t>
  </si>
  <si>
    <t>Ср. значение</t>
  </si>
  <si>
    <t>Парные коэффициенты корреляции</t>
  </si>
  <si>
    <t>Выводы:</t>
  </si>
  <si>
    <t>1. Таким образом, получили следующее уравнение множественной регрессии:</t>
  </si>
  <si>
    <t>Коэффициенты стандартизированного уравнения регрессии</t>
  </si>
  <si>
    <t xml:space="preserve">Средние коэффициенты эластичности </t>
  </si>
  <si>
    <t>Уравнение будет выглядеть следующим образом:</t>
  </si>
  <si>
    <t>Частные коэффициенты корреляции характеризуют тесноту связи между результатом и соответствующим фактором при элиминировании (устранении влияния) других факторов, включенных в уравнение регрессии.</t>
  </si>
  <si>
    <t>Частные коэффициенты корреляции</t>
  </si>
  <si>
    <t>Если сравнить коэффициенты парной и частной корреляции, то можно увидеть, что из-за высокой межфакторной зависимости коэффициенты парной корреляции дают завышенные оценки тесноты связи. Именно по этой причине рекомендуется при наличии сильной коллинеарности (взаимосвязи) факторов исключать из исследования тот фактор, у которого теснота парной зависимости меньше, чем теснота межфакторной связи.</t>
  </si>
  <si>
    <t>Коэффициент множественной корреляции определяется через матрицу парных коэффичиентов корреляции:</t>
  </si>
  <si>
    <t>=</t>
  </si>
  <si>
    <t>Коэффициент множественной корреляции</t>
  </si>
  <si>
    <t>Коэффициент множественной корреляции показывает на весьма сильную связь всего набора факторов с результатом.</t>
  </si>
  <si>
    <t xml:space="preserve">3. Нескорректированный коэффициент множественной детерминации </t>
  </si>
  <si>
    <t>Скорректированный коэффициент множественной детерминации</t>
  </si>
  <si>
    <t>В нашем случае фактическое значение F - критерия Фишера:</t>
  </si>
  <si>
    <t>Столбец 1</t>
  </si>
  <si>
    <t>Столбец 2</t>
  </si>
  <si>
    <t>Столбец 3</t>
  </si>
  <si>
    <t>x1</t>
  </si>
  <si>
    <t>x2</t>
  </si>
  <si>
    <t>yx1</t>
  </si>
  <si>
    <t>yx2</t>
  </si>
  <si>
    <t>x1x2</t>
  </si>
  <si>
    <t>x1²</t>
  </si>
  <si>
    <t>x2²</t>
  </si>
  <si>
    <r>
      <t>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1</t>
    </r>
  </si>
  <si>
    <r>
      <t>b</t>
    </r>
    <r>
      <rPr>
        <sz val="8"/>
        <color theme="1"/>
        <rFont val="Times New Roman"/>
        <family val="1"/>
        <charset val="204"/>
      </rPr>
      <t>1</t>
    </r>
  </si>
  <si>
    <r>
      <t>ẞ</t>
    </r>
    <r>
      <rPr>
        <sz val="8"/>
        <color theme="1"/>
        <rFont val="Times New Roman"/>
        <family val="1"/>
        <charset val="204"/>
      </rPr>
      <t>1</t>
    </r>
  </si>
  <si>
    <r>
      <t>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</si>
  <si>
    <r>
      <t>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2</t>
    </r>
  </si>
  <si>
    <r>
      <t>b</t>
    </r>
    <r>
      <rPr>
        <sz val="8"/>
        <color theme="1"/>
        <rFont val="Times New Roman"/>
        <family val="1"/>
        <charset val="204"/>
      </rPr>
      <t>2</t>
    </r>
  </si>
  <si>
    <r>
      <t>ẞ</t>
    </r>
    <r>
      <rPr>
        <sz val="8"/>
        <color theme="1"/>
        <rFont val="Times New Roman"/>
        <family val="1"/>
        <charset val="204"/>
      </rPr>
      <t>2</t>
    </r>
  </si>
  <si>
    <r>
      <t>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1</t>
    </r>
  </si>
  <si>
    <r>
      <t>r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</si>
  <si>
    <r>
      <t>∆</t>
    </r>
    <r>
      <rPr>
        <sz val="8"/>
        <color theme="1"/>
        <rFont val="Times New Roman"/>
        <family val="1"/>
        <charset val="204"/>
      </rPr>
      <t>r</t>
    </r>
  </si>
  <si>
    <r>
      <t>∆</t>
    </r>
    <r>
      <rPr>
        <sz val="8"/>
        <color theme="1"/>
        <rFont val="Times New Roman"/>
        <family val="1"/>
        <charset val="204"/>
      </rPr>
      <t>r</t>
    </r>
    <r>
      <rPr>
        <sz val="7"/>
        <color theme="1"/>
        <rFont val="Times New Roman"/>
        <family val="1"/>
        <charset val="204"/>
      </rPr>
      <t>11</t>
    </r>
  </si>
  <si>
    <r>
      <t>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</si>
  <si>
    <r>
      <t>4. Оценку надежности уравнения регрессии в целом и показателя тесноты связи 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дает F - критерий Фишера.</t>
    </r>
  </si>
  <si>
    <r>
      <t xml:space="preserve">F </t>
    </r>
    <r>
      <rPr>
        <sz val="8"/>
        <color theme="1"/>
        <rFont val="Times New Roman"/>
        <family val="1"/>
        <charset val="204"/>
      </rPr>
      <t>факт</t>
    </r>
  </si>
  <si>
    <r>
      <t>F</t>
    </r>
    <r>
      <rPr>
        <sz val="8"/>
        <color theme="1"/>
        <rFont val="Times New Roman"/>
        <family val="1"/>
        <charset val="204"/>
      </rPr>
      <t>табл</t>
    </r>
  </si>
  <si>
    <r>
      <t>Получили, что F</t>
    </r>
    <r>
      <rPr>
        <sz val="8"/>
        <color theme="1"/>
        <rFont val="Times New Roman"/>
        <family val="1"/>
        <charset val="204"/>
      </rPr>
      <t>факт</t>
    </r>
    <r>
      <rPr>
        <sz val="11"/>
        <color theme="1"/>
        <rFont val="Times New Roman"/>
        <family val="1"/>
        <charset val="204"/>
      </rPr>
      <t xml:space="preserve"> &gt; F</t>
    </r>
    <r>
      <rPr>
        <sz val="8"/>
        <color theme="1"/>
        <rFont val="Times New Roman"/>
        <family val="1"/>
        <charset val="204"/>
      </rPr>
      <t>табл</t>
    </r>
    <r>
      <rPr>
        <sz val="11"/>
        <color theme="1"/>
        <rFont val="Times New Roman"/>
        <family val="1"/>
        <charset val="204"/>
      </rPr>
      <t xml:space="preserve"> = 3,49 (при n = 20), т.е. вероятность случайно получить такое значение F - критерия не превышает допустимый уровень значимости 5%. Следовательно, полученное значение не случайно, оно сформировалось под влиянием существенных факторов, т.е. подтверждается статистическая значимость всего уравнения и показателя тесноты связи</t>
    </r>
  </si>
  <si>
    <r>
      <t>5. С помощью частных F - критериев Фишера оценим целесообразность включения в уравнения множесчтвенной регрессии фактора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после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и фактора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после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при помощи формул:</t>
    </r>
  </si>
  <si>
    <r>
      <t>F</t>
    </r>
    <r>
      <rPr>
        <sz val="8"/>
        <color theme="1"/>
        <rFont val="Times New Roman"/>
        <family val="1"/>
        <charset val="204"/>
      </rPr>
      <t>част</t>
    </r>
    <r>
      <rPr>
        <sz val="11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1</t>
    </r>
  </si>
  <si>
    <r>
      <t>F</t>
    </r>
    <r>
      <rPr>
        <sz val="8"/>
        <color theme="1"/>
        <rFont val="Times New Roman"/>
        <family val="1"/>
        <charset val="204"/>
      </rPr>
      <t>част</t>
    </r>
    <r>
      <rPr>
        <sz val="11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</si>
  <si>
    <r>
      <t>Получили, что F</t>
    </r>
    <r>
      <rPr>
        <sz val="8"/>
        <color theme="1"/>
        <rFont val="Times New Roman"/>
        <family val="1"/>
        <charset val="204"/>
      </rPr>
      <t>част</t>
    </r>
    <r>
      <rPr>
        <sz val="11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x2</t>
    </r>
    <r>
      <rPr>
        <sz val="11"/>
        <color theme="1"/>
        <rFont val="Times New Roman"/>
        <family val="1"/>
        <charset val="204"/>
      </rPr>
      <t xml:space="preserve"> &lt; F</t>
    </r>
    <r>
      <rPr>
        <sz val="8"/>
        <color theme="1"/>
        <rFont val="Times New Roman"/>
        <family val="1"/>
        <charset val="204"/>
      </rPr>
      <t>табл</t>
    </r>
    <r>
      <rPr>
        <sz val="11"/>
        <color theme="1"/>
        <rFont val="Times New Roman"/>
        <family val="1"/>
        <charset val="204"/>
      </rPr>
      <t xml:space="preserve"> = 3,49. Следовательно, включение в модель фактора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после того, как в модель включен фактор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статистически нецелесообразно: прирост факторной дисперсии за счет дополнительного признака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оказывается незначительным, несущественным; фактор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включать в уравнение после фактора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не следует.</t>
    </r>
  </si>
  <si>
    <r>
      <t>Если поменять первоначальный порядок включения факторов в модель и рассмотреть вариант включения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после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, то результат расчета частного F - критерия для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будет иным. F</t>
    </r>
    <r>
      <rPr>
        <sz val="8"/>
        <color theme="1"/>
        <rFont val="Times New Roman"/>
        <family val="1"/>
        <charset val="204"/>
      </rPr>
      <t>част,x1</t>
    </r>
    <r>
      <rPr>
        <sz val="11"/>
        <color theme="1"/>
        <rFont val="Times New Roman"/>
        <family val="1"/>
        <charset val="204"/>
      </rPr>
      <t xml:space="preserve"> &gt; F</t>
    </r>
    <r>
      <rPr>
        <sz val="8"/>
        <color theme="1"/>
        <rFont val="Times New Roman"/>
        <family val="1"/>
        <charset val="204"/>
      </rPr>
      <t>табл</t>
    </r>
    <r>
      <rPr>
        <sz val="11"/>
        <color theme="1"/>
        <rFont val="Times New Roman"/>
        <family val="1"/>
        <charset val="204"/>
      </rPr>
      <t xml:space="preserve"> = 3,49, т.е. вероятность его случайного формирования меньше принятого стандарта α</t>
    </r>
    <r>
      <rPr>
        <sz val="10.8"/>
        <color theme="1"/>
        <rFont val="Times New Roman"/>
        <family val="1"/>
        <charset val="204"/>
      </rPr>
      <t xml:space="preserve"> = 0,05(5%). Следовательно, значение частного F - критерия для дополнительно включенного фактора x</t>
    </r>
    <r>
      <rPr>
        <sz val="8"/>
        <color theme="1"/>
        <rFont val="Times New Roman"/>
        <family val="1"/>
        <charset val="204"/>
      </rPr>
      <t>1</t>
    </r>
    <r>
      <rPr>
        <sz val="10.8"/>
        <color theme="1"/>
        <rFont val="Times New Roman"/>
        <family val="1"/>
        <charset val="204"/>
      </rPr>
      <t xml:space="preserve"> не случайно, является статистически значимым, надежным, достоверным: прирост факторной дисперсии за счет дополнительного фактора x</t>
    </r>
    <r>
      <rPr>
        <sz val="8"/>
        <color theme="1"/>
        <rFont val="Times New Roman"/>
        <family val="1"/>
        <charset val="204"/>
      </rPr>
      <t>1</t>
    </r>
    <r>
      <rPr>
        <sz val="10.8"/>
        <color theme="1"/>
        <rFont val="Times New Roman"/>
        <family val="1"/>
        <charset val="204"/>
      </rPr>
      <t xml:space="preserve"> является существенным. Фактор x</t>
    </r>
    <r>
      <rPr>
        <sz val="8"/>
        <color theme="1"/>
        <rFont val="Times New Roman"/>
        <family val="1"/>
        <charset val="204"/>
      </rPr>
      <t>1</t>
    </r>
    <r>
      <rPr>
        <sz val="10.8"/>
        <color theme="1"/>
        <rFont val="Times New Roman"/>
        <family val="1"/>
        <charset val="204"/>
      </rPr>
      <t xml:space="preserve"> должен присутствовать в уравнении, в том числе в варианте, когда он дополнительно включается после фактора x</t>
    </r>
    <r>
      <rPr>
        <sz val="8"/>
        <color theme="1"/>
        <rFont val="Times New Roman"/>
        <family val="1"/>
        <charset val="204"/>
      </rPr>
      <t>2</t>
    </r>
    <r>
      <rPr>
        <sz val="10.8"/>
        <color theme="1"/>
        <rFont val="Times New Roman"/>
        <family val="1"/>
        <charset val="204"/>
      </rPr>
      <t>.</t>
    </r>
  </si>
  <si>
    <r>
      <t>1.Увеличение основных фондов ( от своего среднего значения) и удельного веса рабочих высокой квалификации на 1% увеличивае в среднем выработку продукции на 0,61% или 0,20% соответственно. Таким образом, подтвверждается большее влияние на результат y фактора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, чем фактора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.</t>
    </r>
  </si>
  <si>
    <t>Определяет тесноту связи с учетом степеней свободы общей и остаточной дисперсий. Он дает такую оценку тесноты связи, которая не зависит от числа факторов и поэтому может сравниваться по разным моделям с разным числом факторов. Оба коэффициента указывают на весьма высокую (более 95%) детерминированность результата y в модели факторами x1 и x2.</t>
  </si>
  <si>
    <t>Найдем :</t>
  </si>
  <si>
    <t>Имеем:</t>
  </si>
  <si>
    <r>
      <t>6. Общий вывод состоит в том, что множественная модель с факторами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и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и =0,9455</t>
    </r>
  </si>
  <si>
    <r>
      <t>Если исключить фактор x2, то можно ограничиться уравнением парной регрессии: ŷ</t>
    </r>
    <r>
      <rPr>
        <sz val="8"/>
        <color theme="1"/>
        <rFont val="Times New Roman"/>
        <family val="1"/>
        <charset val="204"/>
      </rPr>
      <t xml:space="preserve">x = </t>
    </r>
    <r>
      <rPr>
        <sz val="11"/>
        <color theme="1"/>
        <rFont val="Times New Roman"/>
        <family val="1"/>
        <charset val="204"/>
      </rPr>
      <t>a + bx = 1,9837+1,2271x, r²</t>
    </r>
    <r>
      <rPr>
        <sz val="8"/>
        <color theme="1"/>
        <rFont val="Times New Roman"/>
        <family val="1"/>
        <charset val="204"/>
      </rPr>
      <t>yx</t>
    </r>
    <r>
      <rPr>
        <sz val="11"/>
        <color theme="1"/>
        <rFont val="Times New Roman"/>
        <family val="1"/>
        <charset val="204"/>
      </rPr>
      <t xml:space="preserve"> = 0,9461</t>
    </r>
  </si>
  <si>
    <r>
      <t>ŷ = 1,827 + 0,957*x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+ 0,082*x</t>
    </r>
    <r>
      <rPr>
        <sz val="8"/>
        <color theme="1"/>
        <rFont val="Times New Roman"/>
        <family val="1"/>
        <charset val="204"/>
      </rPr>
      <t>2</t>
    </r>
  </si>
  <si>
    <r>
      <t>2. Коэффициенты парной корреляции мы определили в первой части задания. Они указывают на весьма сильную связь каждого фактора с результатом, а также высокую межфакторную зависимость (факторы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и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явно коллинеарны, т.к. r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= 0,940 &gt; 0,764). При такой сильной межфакторной зависимости рекомендуется один из факторов исключить из рассмотрения.</t>
    </r>
  </si>
  <si>
    <t>Он оценивает долю вариации результата за счет представленных в уравнении факторовв общей вариации результата. Здесь эта доля составляет 95,2% и указывает на весьма высокую степень обусловленности вариации результата вариацией факторов, иными словами - на весьма тесную связь факторов с результатом.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</si>
</sst>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.8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D74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3" fillId="0" borderId="0" xfId="0" applyFont="1"/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5" fillId="6" borderId="1" xfId="0" applyFont="1" applyFill="1" applyBorder="1" applyAlignment="1">
      <alignment horizontal="center" vertical="center"/>
    </xf>
    <xf numFmtId="166" fontId="5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166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6" fontId="3" fillId="7" borderId="2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Continuous"/>
    </xf>
    <xf numFmtId="0" fontId="2" fillId="4" borderId="4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Border="1" applyAlignment="1"/>
    <xf numFmtId="0" fontId="0" fillId="4" borderId="3" xfId="0" applyFill="1" applyBorder="1" applyAlignment="1"/>
    <xf numFmtId="0" fontId="0" fillId="8" borderId="1" xfId="0" applyFill="1" applyBorder="1" applyAlignment="1"/>
    <xf numFmtId="0" fontId="0" fillId="6" borderId="2" xfId="0" applyFill="1" applyBorder="1" applyAlignment="1"/>
    <xf numFmtId="0" fontId="0" fillId="6" borderId="6" xfId="0" applyFill="1" applyBorder="1" applyAlignment="1"/>
    <xf numFmtId="0" fontId="0" fillId="6" borderId="7" xfId="0" applyFill="1" applyBorder="1" applyAlignment="1"/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Border="1" applyAlignment="1">
      <alignment horizontal="left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AD74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dk1">
                  <a:tint val="88500"/>
                </a:schemeClr>
              </a:solidFill>
              <a:ln w="9525" cap="flat" cmpd="sng" algn="ctr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63500" cap="rnd" cmpd="sng" algn="ctr">
                <a:solidFill>
                  <a:schemeClr val="dk1">
                    <a:tint val="88500"/>
                    <a:alpha val="25000"/>
                  </a:schemeClr>
                </a:solidFill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1742322726004216E-2"/>
                  <c:y val="1.4143424059446421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'расчет данных и выводы'!$C$2:$C$21</c:f>
              <c:numCache>
                <c:formatCode>General</c:formatCode>
                <c:ptCount val="20"/>
                <c:pt idx="0">
                  <c:v>4.0599999999999996</c:v>
                </c:pt>
                <c:pt idx="1">
                  <c:v>3.9</c:v>
                </c:pt>
                <c:pt idx="2" formatCode="0.0">
                  <c:v>3.54</c:v>
                </c:pt>
                <c:pt idx="3" formatCode="0.0">
                  <c:v>4</c:v>
                </c:pt>
                <c:pt idx="4">
                  <c:v>3.96</c:v>
                </c:pt>
                <c:pt idx="5">
                  <c:v>4.8</c:v>
                </c:pt>
                <c:pt idx="6">
                  <c:v>5.24</c:v>
                </c:pt>
                <c:pt idx="7">
                  <c:v>4.4000000000000004</c:v>
                </c:pt>
                <c:pt idx="8">
                  <c:v>5.3</c:v>
                </c:pt>
                <c:pt idx="9">
                  <c:v>6.96</c:v>
                </c:pt>
                <c:pt idx="10" formatCode="0.0">
                  <c:v>6.18</c:v>
                </c:pt>
                <c:pt idx="11">
                  <c:v>6.4</c:v>
                </c:pt>
                <c:pt idx="12">
                  <c:v>6.62</c:v>
                </c:pt>
                <c:pt idx="13">
                  <c:v>7.2</c:v>
                </c:pt>
                <c:pt idx="14" formatCode="0.0">
                  <c:v>8.18</c:v>
                </c:pt>
                <c:pt idx="15">
                  <c:v>8.1999999999999993</c:v>
                </c:pt>
                <c:pt idx="16">
                  <c:v>7.92</c:v>
                </c:pt>
                <c:pt idx="17">
                  <c:v>8.5</c:v>
                </c:pt>
                <c:pt idx="18">
                  <c:v>9.6</c:v>
                </c:pt>
                <c:pt idx="19" formatCode="0.0">
                  <c:v>9.18</c:v>
                </c:pt>
              </c:numCache>
            </c:numRef>
          </c:xVal>
          <c:yVal>
            <c:numRef>
              <c:f>'расчет данных и выводы'!$B$2:$B$21</c:f>
              <c:numCache>
                <c:formatCode>0.0</c:formatCode>
                <c:ptCount val="2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40-46A6-9F13-894806E62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29568"/>
        <c:axId val="106271872"/>
      </c:scatterChart>
      <c:valAx>
        <c:axId val="107629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x1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271872"/>
        <c:crosses val="autoZero"/>
        <c:crossBetween val="midCat"/>
      </c:valAx>
      <c:valAx>
        <c:axId val="1062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6498509612980064E-2"/>
              <c:y val="0.42319263237705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629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91520</xdr:colOff>
      <xdr:row>34</xdr:row>
      <xdr:rowOff>16034</xdr:rowOff>
    </xdr:from>
    <xdr:ext cx="2112373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9697260-EF48-4958-B3F0-A6C17E52CAD4}"/>
            </a:ext>
          </a:extLst>
        </xdr:cNvPr>
        <xdr:cNvSpPr txBox="1"/>
      </xdr:nvSpPr>
      <xdr:spPr>
        <a:xfrm>
          <a:off x="3345260" y="6538754"/>
          <a:ext cx="2112373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ctr"/>
          <a:r>
            <a:rPr lang="ru-RU" sz="1100" i="0">
              <a:latin typeface="Cambria Math" panose="02040503050406030204" pitchFamily="18" charset="0"/>
            </a:rPr>
            <a:t>𝑡 ̂_𝑦=0,7583𝑡_(𝑥_1 )+0,228𝑡_(𝑥_2 )</a:t>
          </a:r>
          <a:endParaRPr lang="ru-RU" sz="1100"/>
        </a:p>
      </xdr:txBody>
    </xdr:sp>
    <xdr:clientData/>
  </xdr:oneCellAnchor>
  <xdr:oneCellAnchor>
    <xdr:from>
      <xdr:col>9</xdr:col>
      <xdr:colOff>2619</xdr:colOff>
      <xdr:row>26</xdr:row>
      <xdr:rowOff>30480</xdr:rowOff>
    </xdr:from>
    <xdr:ext cx="873681" cy="148308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D9E1139-199C-439D-BD50-06D1F5CB4898}"/>
            </a:ext>
          </a:extLst>
        </xdr:cNvPr>
        <xdr:cNvSpPr txBox="1"/>
      </xdr:nvSpPr>
      <xdr:spPr>
        <a:xfrm>
          <a:off x="7927419" y="4968240"/>
          <a:ext cx="873681" cy="148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lang="ru-RU" sz="1100" i="0">
              <a:latin typeface="Cambria Math" panose="02040503050406030204" pitchFamily="18" charset="0"/>
            </a:rPr>
            <a:t>(</a:t>
          </a:r>
          <a:r>
            <a:rPr lang="ru-RU" sz="1100" b="0" i="0">
              <a:latin typeface="Cambria Math" panose="02040503050406030204" pitchFamily="18" charset="0"/>
            </a:rPr>
            <a:t>Э_</a:t>
          </a:r>
          <a:r>
            <a:rPr lang="ru-RU" sz="1100" i="0">
              <a:latin typeface="Cambria Math" panose="02040503050406030204" pitchFamily="18" charset="0"/>
            </a:rPr>
            <a:t>1 ) ̅</a:t>
          </a:r>
          <a:endParaRPr lang="ru-RU" sz="1100" i="1">
            <a:latin typeface="Cambria Math" panose="02040503050406030204" pitchFamily="18" charset="0"/>
          </a:endParaRPr>
        </a:p>
      </xdr:txBody>
    </xdr:sp>
    <xdr:clientData/>
  </xdr:oneCellAnchor>
  <xdr:oneCellAnchor>
    <xdr:from>
      <xdr:col>9</xdr:col>
      <xdr:colOff>873</xdr:colOff>
      <xdr:row>27</xdr:row>
      <xdr:rowOff>30481</xdr:rowOff>
    </xdr:from>
    <xdr:ext cx="875427" cy="16712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3E325060-141C-44AB-9EE7-7D46F4EFCFB1}"/>
            </a:ext>
          </a:extLst>
        </xdr:cNvPr>
        <xdr:cNvSpPr txBox="1"/>
      </xdr:nvSpPr>
      <xdr:spPr>
        <a:xfrm>
          <a:off x="7925673" y="5151121"/>
          <a:ext cx="875427" cy="167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lang="ru-RU" sz="1100" i="0">
              <a:latin typeface="Cambria Math" panose="02040503050406030204" pitchFamily="18" charset="0"/>
            </a:rPr>
            <a:t>(</a:t>
          </a:r>
          <a:r>
            <a:rPr lang="ru-RU" sz="1100" b="0" i="0">
              <a:latin typeface="Cambria Math" panose="02040503050406030204" pitchFamily="18" charset="0"/>
            </a:rPr>
            <a:t>Э_2 ) ̅</a:t>
          </a:r>
          <a:endParaRPr lang="ru-RU" sz="1100" i="1">
            <a:latin typeface="Cambria Math" panose="02040503050406030204" pitchFamily="18" charset="0"/>
          </a:endParaRPr>
        </a:p>
      </xdr:txBody>
    </xdr:sp>
    <xdr:clientData/>
  </xdr:oneCellAnchor>
  <xdr:oneCellAnchor>
    <xdr:from>
      <xdr:col>5</xdr:col>
      <xdr:colOff>7621</xdr:colOff>
      <xdr:row>55</xdr:row>
      <xdr:rowOff>22860</xdr:rowOff>
    </xdr:from>
    <xdr:ext cx="1554480" cy="25908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6B1A4A7-3928-47C3-A29B-4A3C419433F9}"/>
            </a:ext>
          </a:extLst>
        </xdr:cNvPr>
        <xdr:cNvSpPr txBox="1"/>
      </xdr:nvSpPr>
      <xdr:spPr>
        <a:xfrm>
          <a:off x="4907281" y="10866120"/>
          <a:ext cx="1554480" cy="259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lang="ru-RU" sz="1100" i="0">
              <a:latin typeface="Cambria Math" panose="02040503050406030204" pitchFamily="18" charset="0"/>
            </a:rPr>
            <a:t>𝑅_(𝑦𝑥_1 𝑥_2)^2</a:t>
          </a:r>
          <a:r>
            <a:rPr lang="en-US" sz="1100" i="1">
              <a:latin typeface="Cambria Math" panose="02040503050406030204" pitchFamily="18" charset="0"/>
            </a:rPr>
            <a:t>=</a:t>
          </a:r>
          <a:endParaRPr lang="ru-RU" sz="1100" i="1">
            <a:latin typeface="Cambria Math" panose="02040503050406030204" pitchFamily="18" charset="0"/>
          </a:endParaRPr>
        </a:p>
      </xdr:txBody>
    </xdr:sp>
    <xdr:clientData/>
  </xdr:oneCellAnchor>
  <xdr:oneCellAnchor>
    <xdr:from>
      <xdr:col>0</xdr:col>
      <xdr:colOff>638687</xdr:colOff>
      <xdr:row>58</xdr:row>
      <xdr:rowOff>24172</xdr:rowOff>
    </xdr:from>
    <xdr:ext cx="190437" cy="1723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38E21B9-43F0-4829-9CD8-EF29A9CD9D9C}"/>
                </a:ext>
              </a:extLst>
            </xdr:cNvPr>
            <xdr:cNvSpPr txBox="1"/>
          </xdr:nvSpPr>
          <xdr:spPr>
            <a:xfrm>
              <a:off x="638687" y="12345220"/>
              <a:ext cx="190437" cy="1723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acc>
                          <m:accPr>
                            <m:chr m:val="̃"/>
                            <m:ctrlPr>
                              <a:rPr lang="ru-RU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ru-RU" sz="110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</m:acc>
                      </m:e>
                      <m:sup>
                        <m:r>
                          <a:rPr lang="ru-RU" sz="11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100" i="1"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xmlns="" xmlns:a14="http://schemas.microsoft.com/office/drawing/2010/main" id="{038E21B9-43F0-4829-9CD8-EF29A9CD9D9C}"/>
                </a:ext>
              </a:extLst>
            </xdr:cNvPr>
            <xdr:cNvSpPr txBox="1"/>
          </xdr:nvSpPr>
          <xdr:spPr>
            <a:xfrm>
              <a:off x="638687" y="12345220"/>
              <a:ext cx="190437" cy="1723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algn="l"/>
              <a:r>
                <a:rPr lang="ru-RU" sz="1100" i="0">
                  <a:latin typeface="Cambria Math" panose="02040503050406030204" pitchFamily="18" charset="0"/>
                </a:rPr>
                <a:t>𝑅 ̃^2</a:t>
              </a:r>
              <a:endParaRPr lang="ru-RU" sz="110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3</xdr:col>
      <xdr:colOff>92177</xdr:colOff>
      <xdr:row>66</xdr:row>
      <xdr:rowOff>40970</xdr:rowOff>
    </xdr:from>
    <xdr:ext cx="829597" cy="187231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424C393-8591-497F-9917-2CE642404528}"/>
            </a:ext>
          </a:extLst>
        </xdr:cNvPr>
        <xdr:cNvSpPr txBox="1"/>
      </xdr:nvSpPr>
      <xdr:spPr>
        <a:xfrm>
          <a:off x="92177" y="15137583"/>
          <a:ext cx="829597" cy="1872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lang="ru-RU" sz="1100" i="0">
              <a:latin typeface="Cambria Math" panose="02040503050406030204" pitchFamily="18" charset="0"/>
            </a:rPr>
            <a:t>𝑅_(𝑦𝑥_1)^2</a:t>
          </a:r>
          <a:endParaRPr lang="ru-RU" sz="1100" i="1">
            <a:latin typeface="Cambria Math" panose="02040503050406030204" pitchFamily="18" charset="0"/>
          </a:endParaRPr>
        </a:p>
      </xdr:txBody>
    </xdr:sp>
    <xdr:clientData/>
  </xdr:oneCellAnchor>
  <xdr:oneCellAnchor>
    <xdr:from>
      <xdr:col>3</xdr:col>
      <xdr:colOff>60960</xdr:colOff>
      <xdr:row>67</xdr:row>
      <xdr:rowOff>29498</xdr:rowOff>
    </xdr:from>
    <xdr:ext cx="869827" cy="165366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9C6A843-70A7-47ED-A998-8A7756F37698}"/>
            </a:ext>
          </a:extLst>
        </xdr:cNvPr>
        <xdr:cNvSpPr txBox="1"/>
      </xdr:nvSpPr>
      <xdr:spPr>
        <a:xfrm>
          <a:off x="3314700" y="14659898"/>
          <a:ext cx="869827" cy="1653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lang="ru-RU" sz="1100" i="0">
              <a:latin typeface="Cambria Math" panose="02040503050406030204" pitchFamily="18" charset="0"/>
            </a:rPr>
            <a:t>𝑅_(𝑦𝑥_</a:t>
          </a:r>
          <a:r>
            <a:rPr lang="ru-RU" sz="1100" b="0" i="0">
              <a:latin typeface="Cambria Math" panose="02040503050406030204" pitchFamily="18" charset="0"/>
            </a:rPr>
            <a:t>2)^</a:t>
          </a:r>
          <a:r>
            <a:rPr lang="ru-RU" sz="1100" i="0">
              <a:latin typeface="Cambria Math" panose="02040503050406030204" pitchFamily="18" charset="0"/>
            </a:rPr>
            <a:t>2</a:t>
          </a:r>
          <a:endParaRPr lang="ru-RU" sz="1100" i="1">
            <a:latin typeface="Cambria Math" panose="020405030504060302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lIns="0" tIns="0" rIns="0" bIns="0" rtlCol="0" anchor="t">
        <a:spAutoFit/>
      </a:bodyPr>
      <a:lstStyle>
        <a:defPPr algn="l">
          <a:defRPr sz="1100" i="1">
            <a:latin typeface="Cambria Math" panose="02040503050406030204" pitchFamily="18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6"/>
  <sheetViews>
    <sheetView tabSelected="1" topLeftCell="D1" zoomScaleNormal="100" workbookViewId="0">
      <selection activeCell="L37" sqref="L37"/>
    </sheetView>
  </sheetViews>
  <sheetFormatPr defaultRowHeight="15" x14ac:dyDescent="0.25"/>
  <cols>
    <col min="1" max="1" width="22.7109375" customWidth="1"/>
    <col min="2" max="2" width="13.42578125" customWidth="1"/>
    <col min="3" max="3" width="11.28515625" customWidth="1"/>
    <col min="4" max="4" width="13.7109375" customWidth="1"/>
    <col min="5" max="5" width="10.28515625" customWidth="1"/>
    <col min="6" max="6" width="9.7109375" customWidth="1"/>
    <col min="7" max="7" width="13.140625" customWidth="1"/>
    <col min="8" max="8" width="11.85546875" customWidth="1"/>
    <col min="9" max="9" width="11.42578125" customWidth="1"/>
    <col min="10" max="10" width="11.85546875" customWidth="1"/>
    <col min="11" max="11" width="12.85546875" customWidth="1"/>
    <col min="14" max="14" width="13.5703125" customWidth="1"/>
  </cols>
  <sheetData>
    <row r="1" spans="1:21" x14ac:dyDescent="0.25">
      <c r="A1" s="11" t="s">
        <v>28</v>
      </c>
      <c r="B1" s="13" t="s">
        <v>29</v>
      </c>
      <c r="C1" s="13" t="s">
        <v>51</v>
      </c>
      <c r="D1" s="14" t="s">
        <v>52</v>
      </c>
      <c r="E1" s="13" t="s">
        <v>53</v>
      </c>
      <c r="F1" s="13" t="s">
        <v>54</v>
      </c>
      <c r="G1" s="13" t="s">
        <v>55</v>
      </c>
      <c r="H1" s="13" t="s">
        <v>56</v>
      </c>
      <c r="I1" s="13" t="s">
        <v>57</v>
      </c>
      <c r="J1" s="13" t="s">
        <v>0</v>
      </c>
    </row>
    <row r="2" spans="1:21" x14ac:dyDescent="0.25">
      <c r="A2" s="12">
        <v>1</v>
      </c>
      <c r="B2" s="26">
        <v>7</v>
      </c>
      <c r="C2" s="27">
        <f>3.9+0.16</f>
        <v>4.0599999999999996</v>
      </c>
      <c r="D2" s="28">
        <v>10</v>
      </c>
      <c r="E2" s="27">
        <f>B2*C2</f>
        <v>28.419999999999998</v>
      </c>
      <c r="F2" s="27">
        <f>B2*D2</f>
        <v>70</v>
      </c>
      <c r="G2" s="26">
        <f>C2*D2</f>
        <v>40.599999999999994</v>
      </c>
      <c r="H2" s="29">
        <f>C2^2</f>
        <v>16.483599999999996</v>
      </c>
      <c r="I2" s="26">
        <f>D2^2</f>
        <v>100</v>
      </c>
      <c r="J2" s="26">
        <f>B2^2</f>
        <v>49</v>
      </c>
      <c r="T2" s="2"/>
      <c r="U2" s="3"/>
    </row>
    <row r="3" spans="1:21" x14ac:dyDescent="0.25">
      <c r="A3" s="12">
        <v>2</v>
      </c>
      <c r="B3" s="26">
        <v>7</v>
      </c>
      <c r="C3" s="27">
        <v>3.9</v>
      </c>
      <c r="D3" s="28">
        <v>14</v>
      </c>
      <c r="E3" s="27">
        <f t="shared" ref="E3:E21" si="0">B3*C3</f>
        <v>27.3</v>
      </c>
      <c r="F3" s="27">
        <f t="shared" ref="F3:F21" si="1">B3*D3</f>
        <v>98</v>
      </c>
      <c r="G3" s="27">
        <f t="shared" ref="G3:G21" si="2">C3*D3</f>
        <v>54.6</v>
      </c>
      <c r="H3" s="27">
        <f t="shared" ref="H3:H21" si="3">C3^2</f>
        <v>15.209999999999999</v>
      </c>
      <c r="I3" s="26">
        <f t="shared" ref="I3:I21" si="4">D3^2</f>
        <v>196</v>
      </c>
      <c r="J3" s="26">
        <f t="shared" ref="J3:J21" si="5">B3^2</f>
        <v>49</v>
      </c>
      <c r="T3" s="2"/>
      <c r="U3" s="3"/>
    </row>
    <row r="4" spans="1:21" x14ac:dyDescent="0.25">
      <c r="A4" s="12">
        <v>3</v>
      </c>
      <c r="B4" s="26">
        <v>7</v>
      </c>
      <c r="C4" s="26">
        <f>3.7-0.16</f>
        <v>3.54</v>
      </c>
      <c r="D4" s="28">
        <v>15</v>
      </c>
      <c r="E4" s="26">
        <f t="shared" si="0"/>
        <v>24.78</v>
      </c>
      <c r="F4" s="27">
        <f t="shared" si="1"/>
        <v>105</v>
      </c>
      <c r="G4" s="26">
        <f t="shared" si="2"/>
        <v>53.1</v>
      </c>
      <c r="H4" s="29">
        <f t="shared" si="3"/>
        <v>12.531600000000001</v>
      </c>
      <c r="I4" s="26">
        <f t="shared" si="4"/>
        <v>225</v>
      </c>
      <c r="J4" s="26">
        <f t="shared" si="5"/>
        <v>49</v>
      </c>
      <c r="T4" s="2"/>
      <c r="U4" s="3"/>
    </row>
    <row r="5" spans="1:21" x14ac:dyDescent="0.25">
      <c r="A5" s="12">
        <v>4</v>
      </c>
      <c r="B5" s="26">
        <v>7</v>
      </c>
      <c r="C5" s="26">
        <v>4</v>
      </c>
      <c r="D5" s="28">
        <v>16</v>
      </c>
      <c r="E5" s="26">
        <f t="shared" si="0"/>
        <v>28</v>
      </c>
      <c r="F5" s="27">
        <f t="shared" si="1"/>
        <v>112</v>
      </c>
      <c r="G5" s="26">
        <f t="shared" si="2"/>
        <v>64</v>
      </c>
      <c r="H5" s="29">
        <f t="shared" si="3"/>
        <v>16</v>
      </c>
      <c r="I5" s="26">
        <f t="shared" si="4"/>
        <v>256</v>
      </c>
      <c r="J5" s="26">
        <f t="shared" si="5"/>
        <v>49</v>
      </c>
      <c r="T5" s="2"/>
      <c r="U5" s="3"/>
    </row>
    <row r="6" spans="1:21" x14ac:dyDescent="0.25">
      <c r="A6" s="12">
        <v>5</v>
      </c>
      <c r="B6" s="26">
        <v>7</v>
      </c>
      <c r="C6" s="27">
        <f>3.8+0.16</f>
        <v>3.96</v>
      </c>
      <c r="D6" s="28">
        <v>17</v>
      </c>
      <c r="E6" s="27">
        <f t="shared" si="0"/>
        <v>27.72</v>
      </c>
      <c r="F6" s="27">
        <f t="shared" si="1"/>
        <v>119</v>
      </c>
      <c r="G6" s="27">
        <f t="shared" si="2"/>
        <v>67.319999999999993</v>
      </c>
      <c r="H6" s="29">
        <f t="shared" si="3"/>
        <v>15.6816</v>
      </c>
      <c r="I6" s="26">
        <f t="shared" si="4"/>
        <v>289</v>
      </c>
      <c r="J6" s="26">
        <f t="shared" si="5"/>
        <v>49</v>
      </c>
      <c r="T6" s="2"/>
      <c r="U6" s="3"/>
    </row>
    <row r="7" spans="1:21" x14ac:dyDescent="0.25">
      <c r="A7" s="12">
        <v>6</v>
      </c>
      <c r="B7" s="26">
        <v>7</v>
      </c>
      <c r="C7" s="27">
        <v>4.8</v>
      </c>
      <c r="D7" s="28">
        <v>19</v>
      </c>
      <c r="E7" s="27">
        <f t="shared" si="0"/>
        <v>33.6</v>
      </c>
      <c r="F7" s="27">
        <f t="shared" si="1"/>
        <v>133</v>
      </c>
      <c r="G7" s="27">
        <f t="shared" si="2"/>
        <v>91.2</v>
      </c>
      <c r="H7" s="27">
        <f t="shared" si="3"/>
        <v>23.04</v>
      </c>
      <c r="I7" s="26">
        <f t="shared" si="4"/>
        <v>361</v>
      </c>
      <c r="J7" s="26">
        <f t="shared" si="5"/>
        <v>49</v>
      </c>
      <c r="T7" s="2"/>
      <c r="U7" s="3"/>
    </row>
    <row r="8" spans="1:21" x14ac:dyDescent="0.25">
      <c r="A8" s="12">
        <v>7</v>
      </c>
      <c r="B8" s="26">
        <v>8</v>
      </c>
      <c r="C8" s="27">
        <f>5.4-0.16</f>
        <v>5.24</v>
      </c>
      <c r="D8" s="28">
        <v>19</v>
      </c>
      <c r="E8" s="27">
        <f t="shared" si="0"/>
        <v>41.92</v>
      </c>
      <c r="F8" s="27">
        <f t="shared" si="1"/>
        <v>152</v>
      </c>
      <c r="G8" s="27">
        <f t="shared" si="2"/>
        <v>99.56</v>
      </c>
      <c r="H8" s="29">
        <f t="shared" si="3"/>
        <v>27.457600000000003</v>
      </c>
      <c r="I8" s="26">
        <f t="shared" si="4"/>
        <v>361</v>
      </c>
      <c r="J8" s="26">
        <f t="shared" si="5"/>
        <v>64</v>
      </c>
      <c r="T8" s="2"/>
      <c r="U8" s="3"/>
    </row>
    <row r="9" spans="1:21" x14ac:dyDescent="0.25">
      <c r="A9" s="12">
        <v>8</v>
      </c>
      <c r="B9" s="26">
        <v>8</v>
      </c>
      <c r="C9" s="27">
        <v>4.4000000000000004</v>
      </c>
      <c r="D9" s="28">
        <v>20</v>
      </c>
      <c r="E9" s="27">
        <f t="shared" si="0"/>
        <v>35.200000000000003</v>
      </c>
      <c r="F9" s="27">
        <f t="shared" si="1"/>
        <v>160</v>
      </c>
      <c r="G9" s="26">
        <f t="shared" si="2"/>
        <v>88</v>
      </c>
      <c r="H9" s="27">
        <f t="shared" si="3"/>
        <v>19.360000000000003</v>
      </c>
      <c r="I9" s="26">
        <f t="shared" si="4"/>
        <v>400</v>
      </c>
      <c r="J9" s="26">
        <f t="shared" si="5"/>
        <v>64</v>
      </c>
      <c r="T9" s="2"/>
      <c r="U9" s="3"/>
    </row>
    <row r="10" spans="1:21" x14ac:dyDescent="0.25">
      <c r="A10" s="12">
        <v>9</v>
      </c>
      <c r="B10" s="26">
        <v>8</v>
      </c>
      <c r="C10" s="27">
        <v>5.3</v>
      </c>
      <c r="D10" s="28">
        <v>20</v>
      </c>
      <c r="E10" s="27">
        <f t="shared" si="0"/>
        <v>42.4</v>
      </c>
      <c r="F10" s="27">
        <f t="shared" si="1"/>
        <v>160</v>
      </c>
      <c r="G10" s="26">
        <f t="shared" si="2"/>
        <v>106</v>
      </c>
      <c r="H10" s="27">
        <f t="shared" si="3"/>
        <v>28.09</v>
      </c>
      <c r="I10" s="26">
        <f t="shared" si="4"/>
        <v>400</v>
      </c>
      <c r="J10" s="26">
        <f t="shared" si="5"/>
        <v>64</v>
      </c>
      <c r="T10" s="2"/>
      <c r="U10" s="3"/>
    </row>
    <row r="11" spans="1:21" x14ac:dyDescent="0.25">
      <c r="A11" s="12">
        <v>10</v>
      </c>
      <c r="B11" s="26">
        <v>10</v>
      </c>
      <c r="C11" s="27">
        <f>6.8+0.16</f>
        <v>6.96</v>
      </c>
      <c r="D11" s="28">
        <v>20</v>
      </c>
      <c r="E11" s="26">
        <f t="shared" si="0"/>
        <v>69.599999999999994</v>
      </c>
      <c r="F11" s="27">
        <f t="shared" si="1"/>
        <v>200</v>
      </c>
      <c r="G11" s="26">
        <f t="shared" si="2"/>
        <v>139.19999999999999</v>
      </c>
      <c r="H11" s="29">
        <f t="shared" si="3"/>
        <v>48.441600000000001</v>
      </c>
      <c r="I11" s="26">
        <f t="shared" si="4"/>
        <v>400</v>
      </c>
      <c r="J11" s="26">
        <f t="shared" si="5"/>
        <v>100</v>
      </c>
      <c r="T11" s="2"/>
      <c r="U11" s="3"/>
    </row>
    <row r="12" spans="1:21" x14ac:dyDescent="0.25">
      <c r="A12" s="12">
        <v>11</v>
      </c>
      <c r="B12" s="26">
        <v>9</v>
      </c>
      <c r="C12" s="26">
        <f>6+0.18</f>
        <v>6.18</v>
      </c>
      <c r="D12" s="28">
        <v>21</v>
      </c>
      <c r="E12" s="26">
        <f t="shared" si="0"/>
        <v>55.62</v>
      </c>
      <c r="F12" s="27">
        <f t="shared" si="1"/>
        <v>189</v>
      </c>
      <c r="G12" s="26">
        <f t="shared" si="2"/>
        <v>129.78</v>
      </c>
      <c r="H12" s="29">
        <f t="shared" si="3"/>
        <v>38.192399999999999</v>
      </c>
      <c r="I12" s="26">
        <f t="shared" si="4"/>
        <v>441</v>
      </c>
      <c r="J12" s="26">
        <f t="shared" si="5"/>
        <v>81</v>
      </c>
      <c r="T12" s="2"/>
      <c r="U12" s="3"/>
    </row>
    <row r="13" spans="1:21" x14ac:dyDescent="0.25">
      <c r="A13" s="12">
        <v>12</v>
      </c>
      <c r="B13" s="26">
        <v>11</v>
      </c>
      <c r="C13" s="27">
        <v>6.4</v>
      </c>
      <c r="D13" s="28">
        <v>22</v>
      </c>
      <c r="E13" s="27">
        <f t="shared" si="0"/>
        <v>70.400000000000006</v>
      </c>
      <c r="F13" s="27">
        <f t="shared" si="1"/>
        <v>242</v>
      </c>
      <c r="G13" s="27">
        <f t="shared" si="2"/>
        <v>140.80000000000001</v>
      </c>
      <c r="H13" s="27">
        <f t="shared" si="3"/>
        <v>40.960000000000008</v>
      </c>
      <c r="I13" s="26">
        <f t="shared" si="4"/>
        <v>484</v>
      </c>
      <c r="J13" s="26">
        <f t="shared" si="5"/>
        <v>121</v>
      </c>
      <c r="T13" s="2"/>
      <c r="U13" s="3"/>
    </row>
    <row r="14" spans="1:21" x14ac:dyDescent="0.25">
      <c r="A14" s="12">
        <v>13</v>
      </c>
      <c r="B14" s="26">
        <v>9</v>
      </c>
      <c r="C14" s="27">
        <f>6.8-0.18</f>
        <v>6.62</v>
      </c>
      <c r="D14" s="28">
        <v>22</v>
      </c>
      <c r="E14" s="27">
        <f t="shared" si="0"/>
        <v>59.58</v>
      </c>
      <c r="F14" s="27">
        <f t="shared" si="1"/>
        <v>198</v>
      </c>
      <c r="G14" s="27">
        <f t="shared" si="2"/>
        <v>145.64000000000001</v>
      </c>
      <c r="H14" s="29">
        <f t="shared" si="3"/>
        <v>43.824400000000004</v>
      </c>
      <c r="I14" s="26">
        <f t="shared" si="4"/>
        <v>484</v>
      </c>
      <c r="J14" s="26">
        <f t="shared" si="5"/>
        <v>81</v>
      </c>
      <c r="T14" s="2"/>
      <c r="U14" s="3"/>
    </row>
    <row r="15" spans="1:21" x14ac:dyDescent="0.25">
      <c r="A15" s="12">
        <v>14</v>
      </c>
      <c r="B15" s="26">
        <v>11</v>
      </c>
      <c r="C15" s="27">
        <v>7.2</v>
      </c>
      <c r="D15" s="28">
        <v>25</v>
      </c>
      <c r="E15" s="27">
        <f t="shared" si="0"/>
        <v>79.2</v>
      </c>
      <c r="F15" s="27">
        <f t="shared" si="1"/>
        <v>275</v>
      </c>
      <c r="G15" s="26">
        <f t="shared" si="2"/>
        <v>180</v>
      </c>
      <c r="H15" s="27">
        <f t="shared" si="3"/>
        <v>51.84</v>
      </c>
      <c r="I15" s="26">
        <f t="shared" si="4"/>
        <v>625</v>
      </c>
      <c r="J15" s="26">
        <f t="shared" si="5"/>
        <v>121</v>
      </c>
      <c r="T15" s="2"/>
      <c r="U15" s="3"/>
    </row>
    <row r="16" spans="1:21" x14ac:dyDescent="0.25">
      <c r="A16" s="12">
        <v>15</v>
      </c>
      <c r="B16" s="26">
        <v>12</v>
      </c>
      <c r="C16" s="26">
        <f>8+0.18</f>
        <v>8.18</v>
      </c>
      <c r="D16" s="28">
        <v>28</v>
      </c>
      <c r="E16" s="26">
        <f t="shared" si="0"/>
        <v>98.16</v>
      </c>
      <c r="F16" s="27">
        <f t="shared" si="1"/>
        <v>336</v>
      </c>
      <c r="G16" s="26">
        <f t="shared" si="2"/>
        <v>229.04</v>
      </c>
      <c r="H16" s="29">
        <f t="shared" si="3"/>
        <v>66.912399999999991</v>
      </c>
      <c r="I16" s="26">
        <f t="shared" si="4"/>
        <v>784</v>
      </c>
      <c r="J16" s="26">
        <f t="shared" si="5"/>
        <v>144</v>
      </c>
      <c r="T16" s="2"/>
      <c r="U16" s="3"/>
    </row>
    <row r="17" spans="1:21" x14ac:dyDescent="0.25">
      <c r="A17" s="12">
        <v>16</v>
      </c>
      <c r="B17" s="26">
        <v>12</v>
      </c>
      <c r="C17" s="27">
        <v>8.1999999999999993</v>
      </c>
      <c r="D17" s="28">
        <v>29</v>
      </c>
      <c r="E17" s="27">
        <f t="shared" si="0"/>
        <v>98.399999999999991</v>
      </c>
      <c r="F17" s="27">
        <f t="shared" si="1"/>
        <v>348</v>
      </c>
      <c r="G17" s="27">
        <f t="shared" si="2"/>
        <v>237.79999999999998</v>
      </c>
      <c r="H17" s="27">
        <f t="shared" si="3"/>
        <v>67.239999999999995</v>
      </c>
      <c r="I17" s="26">
        <f t="shared" si="4"/>
        <v>841</v>
      </c>
      <c r="J17" s="26">
        <f t="shared" si="5"/>
        <v>144</v>
      </c>
      <c r="T17" s="2"/>
      <c r="U17" s="3"/>
    </row>
    <row r="18" spans="1:21" x14ac:dyDescent="0.25">
      <c r="A18" s="12">
        <v>17</v>
      </c>
      <c r="B18" s="26">
        <v>12</v>
      </c>
      <c r="C18" s="27">
        <f>8.1-0.18</f>
        <v>7.92</v>
      </c>
      <c r="D18" s="28">
        <v>30</v>
      </c>
      <c r="E18" s="27">
        <f t="shared" si="0"/>
        <v>95.039999999999992</v>
      </c>
      <c r="F18" s="27">
        <f t="shared" si="1"/>
        <v>360</v>
      </c>
      <c r="G18" s="26">
        <f t="shared" si="2"/>
        <v>237.6</v>
      </c>
      <c r="H18" s="29">
        <f t="shared" si="3"/>
        <v>62.726399999999998</v>
      </c>
      <c r="I18" s="26">
        <f t="shared" si="4"/>
        <v>900</v>
      </c>
      <c r="J18" s="26">
        <f t="shared" si="5"/>
        <v>144</v>
      </c>
      <c r="T18" s="2"/>
      <c r="U18" s="3"/>
    </row>
    <row r="19" spans="1:21" x14ac:dyDescent="0.25">
      <c r="A19" s="12">
        <v>18</v>
      </c>
      <c r="B19" s="26">
        <v>12</v>
      </c>
      <c r="C19" s="27">
        <v>8.5</v>
      </c>
      <c r="D19" s="28">
        <v>31</v>
      </c>
      <c r="E19" s="26">
        <f t="shared" si="0"/>
        <v>102</v>
      </c>
      <c r="F19" s="27">
        <f t="shared" si="1"/>
        <v>372</v>
      </c>
      <c r="G19" s="27">
        <f t="shared" si="2"/>
        <v>263.5</v>
      </c>
      <c r="H19" s="27">
        <f t="shared" si="3"/>
        <v>72.25</v>
      </c>
      <c r="I19" s="26">
        <f t="shared" si="4"/>
        <v>961</v>
      </c>
      <c r="J19" s="26">
        <f t="shared" si="5"/>
        <v>144</v>
      </c>
      <c r="T19" s="2"/>
      <c r="U19" s="3"/>
    </row>
    <row r="20" spans="1:21" x14ac:dyDescent="0.25">
      <c r="A20" s="12">
        <v>19</v>
      </c>
      <c r="B20" s="26">
        <v>14</v>
      </c>
      <c r="C20" s="27">
        <v>9.6</v>
      </c>
      <c r="D20" s="28">
        <v>32</v>
      </c>
      <c r="E20" s="27">
        <f t="shared" si="0"/>
        <v>134.4</v>
      </c>
      <c r="F20" s="27">
        <f t="shared" si="1"/>
        <v>448</v>
      </c>
      <c r="G20" s="27">
        <f t="shared" si="2"/>
        <v>307.2</v>
      </c>
      <c r="H20" s="27">
        <f t="shared" si="3"/>
        <v>92.16</v>
      </c>
      <c r="I20" s="26">
        <f t="shared" si="4"/>
        <v>1024</v>
      </c>
      <c r="J20" s="26">
        <f t="shared" si="5"/>
        <v>196</v>
      </c>
      <c r="T20" s="2"/>
      <c r="U20" s="3"/>
    </row>
    <row r="21" spans="1:21" x14ac:dyDescent="0.25">
      <c r="A21" s="12">
        <v>20</v>
      </c>
      <c r="B21" s="26">
        <v>14</v>
      </c>
      <c r="C21" s="26">
        <f>9+0.18</f>
        <v>9.18</v>
      </c>
      <c r="D21" s="28">
        <v>36</v>
      </c>
      <c r="E21" s="26">
        <f t="shared" si="0"/>
        <v>128.51999999999998</v>
      </c>
      <c r="F21" s="26">
        <f t="shared" si="1"/>
        <v>504</v>
      </c>
      <c r="G21" s="26">
        <f t="shared" si="2"/>
        <v>330.48</v>
      </c>
      <c r="H21" s="30">
        <f t="shared" si="3"/>
        <v>84.27239999999999</v>
      </c>
      <c r="I21" s="26">
        <f t="shared" si="4"/>
        <v>1296</v>
      </c>
      <c r="J21" s="26">
        <f t="shared" si="5"/>
        <v>196</v>
      </c>
      <c r="T21" s="2"/>
      <c r="U21" s="3"/>
    </row>
    <row r="22" spans="1:21" x14ac:dyDescent="0.25">
      <c r="A22" s="22" t="s">
        <v>30</v>
      </c>
      <c r="B22" s="23">
        <f>SUM(B2:B21)</f>
        <v>192</v>
      </c>
      <c r="C22" s="22">
        <f>SUM(C2:C21)</f>
        <v>124.14000000000001</v>
      </c>
      <c r="D22" s="23">
        <f>SUM(D2:D21)</f>
        <v>446</v>
      </c>
      <c r="E22" s="23">
        <f>SUM(E2:E21)</f>
        <v>1280.26</v>
      </c>
      <c r="F22" s="23">
        <f t="shared" ref="F22:J22" si="6">SUM(F2:F21)</f>
        <v>4581</v>
      </c>
      <c r="G22" s="23">
        <f>SUM(G2:G21)</f>
        <v>3005.4199999999996</v>
      </c>
      <c r="H22" s="23">
        <f t="shared" si="6"/>
        <v>842.67399999999986</v>
      </c>
      <c r="I22" s="23">
        <f t="shared" si="6"/>
        <v>10828</v>
      </c>
      <c r="J22" s="23">
        <f t="shared" si="6"/>
        <v>1958</v>
      </c>
    </row>
    <row r="23" spans="1:21" x14ac:dyDescent="0.25">
      <c r="A23" s="22" t="s">
        <v>31</v>
      </c>
      <c r="B23" s="23">
        <f>AVERAGE(B2:B21)</f>
        <v>9.6</v>
      </c>
      <c r="C23" s="23">
        <f>AVERAGE(C2:C21)</f>
        <v>6.2070000000000007</v>
      </c>
      <c r="D23" s="23">
        <f t="shared" ref="D23:J23" si="7">AVERAGE(D2:D21)</f>
        <v>22.3</v>
      </c>
      <c r="E23" s="23">
        <f>AVERAGE(E2:E21)</f>
        <v>64.013000000000005</v>
      </c>
      <c r="F23" s="23">
        <f t="shared" si="7"/>
        <v>229.05</v>
      </c>
      <c r="G23" s="23">
        <f t="shared" si="7"/>
        <v>150.27099999999999</v>
      </c>
      <c r="H23" s="23">
        <f t="shared" si="7"/>
        <v>42.13369999999999</v>
      </c>
      <c r="I23" s="23">
        <f t="shared" si="7"/>
        <v>541.4</v>
      </c>
      <c r="J23" s="23">
        <f t="shared" si="7"/>
        <v>97.9</v>
      </c>
    </row>
    <row r="24" spans="1:21" x14ac:dyDescent="0.25">
      <c r="A24" s="12" t="s">
        <v>2</v>
      </c>
      <c r="B24" s="15">
        <f>SQRT(J23-B23^2)</f>
        <v>2.3958297101421899</v>
      </c>
      <c r="C24" s="15">
        <f>SQRT(H23-C23^2)</f>
        <v>1.8991711349954707</v>
      </c>
      <c r="D24" s="15">
        <f>SQRT(I23-D23^2)</f>
        <v>6.6415359669281289</v>
      </c>
    </row>
    <row r="25" spans="1:21" ht="6.6" customHeight="1" x14ac:dyDescent="0.25"/>
    <row r="26" spans="1:21" ht="46.15" customHeight="1" x14ac:dyDescent="0.25">
      <c r="A26" s="42" t="s">
        <v>32</v>
      </c>
      <c r="B26" s="42"/>
      <c r="C26" s="1"/>
      <c r="D26" s="42" t="s">
        <v>3</v>
      </c>
      <c r="E26" s="42"/>
      <c r="F26" s="1"/>
      <c r="G26" s="41" t="s">
        <v>35</v>
      </c>
      <c r="H26" s="41"/>
      <c r="J26" s="41" t="s">
        <v>36</v>
      </c>
      <c r="K26" s="41"/>
      <c r="M26" s="41" t="s">
        <v>39</v>
      </c>
      <c r="N26" s="41"/>
    </row>
    <row r="27" spans="1:21" x14ac:dyDescent="0.25">
      <c r="A27" s="12" t="s">
        <v>58</v>
      </c>
      <c r="B27" s="30">
        <f>(E23-(C23*B23))/(C24*B24)</f>
        <v>0.97268392215074329</v>
      </c>
      <c r="C27" s="4"/>
      <c r="D27" s="12" t="s">
        <v>59</v>
      </c>
      <c r="E27" s="30">
        <f>(B24/C24)*((B27-(B28*B29))/(1-B29^2))</f>
        <v>0.95660676698970171</v>
      </c>
      <c r="F27" s="4"/>
      <c r="G27" s="12" t="s">
        <v>60</v>
      </c>
      <c r="H27" s="30">
        <f>E27*C24/B24</f>
        <v>0.75830095591408153</v>
      </c>
      <c r="I27" s="4"/>
      <c r="J27" s="12"/>
      <c r="K27" s="29">
        <f>E27*(C23/B23)</f>
        <v>0.61850606278177911</v>
      </c>
      <c r="L27" s="4"/>
      <c r="M27" s="16" t="s">
        <v>61</v>
      </c>
      <c r="N27" s="31">
        <f>(B27-(B28*B29))/SQRT((1-B28^2)*(1-B29^2))</f>
        <v>0.76408469724744965</v>
      </c>
    </row>
    <row r="28" spans="1:21" x14ac:dyDescent="0.25">
      <c r="A28" s="12" t="s">
        <v>62</v>
      </c>
      <c r="B28" s="30">
        <f>(F23-(D23*B23))/(D24*B24)</f>
        <v>0.9408000357928773</v>
      </c>
      <c r="C28" s="4"/>
      <c r="D28" s="12" t="s">
        <v>63</v>
      </c>
      <c r="E28" s="30">
        <f>(B24/D24)*((B28-(B27*B29))/(1-B29^2))</f>
        <v>8.2283437724185615E-2</v>
      </c>
      <c r="F28" s="4"/>
      <c r="G28" s="12" t="s">
        <v>64</v>
      </c>
      <c r="H28" s="30">
        <f>E28*D24/B24</f>
        <v>0.22809985568433244</v>
      </c>
      <c r="I28" s="4"/>
      <c r="J28" s="12"/>
      <c r="K28" s="29">
        <f>E28*(D23/B23)</f>
        <v>0.19113756888013952</v>
      </c>
      <c r="L28" s="4"/>
      <c r="M28" s="16" t="s">
        <v>65</v>
      </c>
      <c r="N28" s="31">
        <f>(B28-(B27*B29))/SQRT((1-B27^2)*(1-B29^2))</f>
        <v>0.33561248108180253</v>
      </c>
    </row>
    <row r="29" spans="1:21" x14ac:dyDescent="0.25">
      <c r="A29" s="12" t="s">
        <v>66</v>
      </c>
      <c r="B29" s="30">
        <f>(G23-(C23*D23))/(C24*D24)</f>
        <v>0.93986454131451269</v>
      </c>
      <c r="C29" s="4"/>
      <c r="D29" s="12" t="s">
        <v>4</v>
      </c>
      <c r="E29" s="30">
        <f>B23-(E27*C23)-(E28*D23)</f>
        <v>1.8274211360455812</v>
      </c>
      <c r="F29" s="4"/>
      <c r="G29" s="4"/>
      <c r="H29" s="4"/>
      <c r="I29" s="4"/>
      <c r="J29" s="21"/>
      <c r="K29" s="4"/>
      <c r="L29" s="4"/>
      <c r="M29" s="4"/>
      <c r="N29" s="4"/>
    </row>
    <row r="30" spans="1:2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1" x14ac:dyDescent="0.25">
      <c r="A31" s="51" t="s">
        <v>33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21" x14ac:dyDescent="0.25">
      <c r="A32" s="43" t="s">
        <v>34</v>
      </c>
      <c r="B32" s="43"/>
      <c r="C32" s="43"/>
      <c r="D32" s="43"/>
      <c r="E32" s="43"/>
      <c r="F32" s="43"/>
      <c r="G32" s="43"/>
      <c r="H32" s="43"/>
      <c r="I32" s="43"/>
      <c r="J32" s="43"/>
    </row>
    <row r="33" spans="1:10" x14ac:dyDescent="0.25">
      <c r="A33" s="44" t="s">
        <v>85</v>
      </c>
      <c r="B33" s="44"/>
      <c r="C33" s="44"/>
      <c r="D33" s="44"/>
      <c r="E33" s="44"/>
      <c r="F33" s="44"/>
      <c r="G33" s="44"/>
      <c r="H33" s="44"/>
      <c r="I33" s="44"/>
      <c r="J33" s="44"/>
    </row>
    <row r="34" spans="1:10" x14ac:dyDescent="0.25">
      <c r="A34" s="46" t="s">
        <v>37</v>
      </c>
      <c r="B34" s="46"/>
      <c r="C34" s="46"/>
      <c r="D34" s="46"/>
      <c r="E34" s="46"/>
      <c r="F34" s="46"/>
      <c r="G34" s="46"/>
      <c r="H34" s="46"/>
      <c r="I34" s="46"/>
      <c r="J34" s="46"/>
    </row>
    <row r="35" spans="1:10" ht="20.25" customHeight="1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0" x14ac:dyDescent="0.25">
      <c r="A36" s="47" t="s">
        <v>79</v>
      </c>
      <c r="B36" s="47"/>
      <c r="C36" s="47"/>
      <c r="D36" s="47"/>
      <c r="E36" s="47"/>
      <c r="F36" s="47"/>
      <c r="G36" s="47"/>
      <c r="H36" s="47"/>
      <c r="I36" s="47"/>
      <c r="J36" s="47"/>
    </row>
    <row r="37" spans="1:10" ht="29.45" customHeight="1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</row>
    <row r="38" spans="1:10" ht="14.45" customHeight="1" x14ac:dyDescent="0.25">
      <c r="A38" s="48" t="s">
        <v>86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 ht="31.5" customHeight="1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</row>
    <row r="40" spans="1:10" x14ac:dyDescent="0.25">
      <c r="A40" s="48" t="s">
        <v>38</v>
      </c>
      <c r="B40" s="48"/>
      <c r="C40" s="48"/>
      <c r="D40" s="48"/>
      <c r="E40" s="48"/>
      <c r="F40" s="48"/>
      <c r="G40" s="48"/>
      <c r="H40" s="48"/>
      <c r="I40" s="48"/>
      <c r="J40" s="48"/>
    </row>
    <row r="41" spans="1:10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24" customHeight="1" x14ac:dyDescent="0.25">
      <c r="A42" s="48" t="s">
        <v>40</v>
      </c>
      <c r="B42" s="48"/>
      <c r="C42" s="48"/>
      <c r="D42" s="48"/>
      <c r="E42" s="48"/>
      <c r="F42" s="48"/>
      <c r="G42" s="48"/>
      <c r="H42" s="48"/>
      <c r="I42" s="48"/>
      <c r="J42" s="48"/>
    </row>
    <row r="43" spans="1:10" ht="15" customHeigh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0" x14ac:dyDescent="0.25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</row>
    <row r="45" spans="1:1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25">
      <c r="A46" s="5"/>
      <c r="B46" s="27">
        <v>1</v>
      </c>
      <c r="C46" s="30">
        <f>B27</f>
        <v>0.97268392215074329</v>
      </c>
      <c r="D46" s="30">
        <f>B28</f>
        <v>0.9408000357928773</v>
      </c>
      <c r="E46" s="5"/>
      <c r="F46" s="5"/>
      <c r="G46" s="5"/>
      <c r="H46" s="5"/>
      <c r="I46" s="5"/>
      <c r="J46" s="5"/>
    </row>
    <row r="47" spans="1:10" x14ac:dyDescent="0.25">
      <c r="A47" s="17" t="s">
        <v>67</v>
      </c>
      <c r="B47" s="30">
        <f>B27</f>
        <v>0.97268392215074329</v>
      </c>
      <c r="C47" s="27">
        <v>1</v>
      </c>
      <c r="D47" s="30">
        <f>B29</f>
        <v>0.93986454131451269</v>
      </c>
      <c r="E47" s="8" t="s">
        <v>42</v>
      </c>
      <c r="F47" s="20">
        <f>MDETERM(B46:D48)</f>
        <v>5.5780167417018127E-3</v>
      </c>
      <c r="G47" s="5"/>
      <c r="H47" s="5"/>
      <c r="I47" s="5"/>
      <c r="J47" s="5"/>
    </row>
    <row r="48" spans="1:10" x14ac:dyDescent="0.25">
      <c r="A48" s="5"/>
      <c r="B48" s="30">
        <f>B28</f>
        <v>0.9408000357928773</v>
      </c>
      <c r="C48" s="30">
        <f>B29</f>
        <v>0.93986454131451269</v>
      </c>
      <c r="D48" s="27">
        <v>1</v>
      </c>
      <c r="E48" s="5"/>
      <c r="F48" s="5"/>
      <c r="G48" s="6"/>
      <c r="H48" s="6"/>
      <c r="I48" s="6"/>
      <c r="J48" s="6"/>
    </row>
    <row r="49" spans="1:10" x14ac:dyDescent="0.25">
      <c r="A49" s="5"/>
      <c r="B49" s="5"/>
      <c r="C49" s="5"/>
      <c r="D49" s="5"/>
      <c r="E49" s="5"/>
      <c r="F49" s="5"/>
      <c r="G49" s="6"/>
      <c r="H49" s="6"/>
      <c r="I49" s="6"/>
      <c r="J49" s="6"/>
    </row>
    <row r="50" spans="1:10" x14ac:dyDescent="0.25">
      <c r="A50" s="5"/>
      <c r="B50" s="27">
        <v>1</v>
      </c>
      <c r="C50" s="30">
        <f>B29</f>
        <v>0.93986454131451269</v>
      </c>
      <c r="D50" s="5"/>
      <c r="E50" s="5"/>
      <c r="F50" s="5"/>
      <c r="G50" s="7"/>
      <c r="H50" s="5"/>
      <c r="I50" s="5"/>
      <c r="J50" s="5"/>
    </row>
    <row r="51" spans="1:10" x14ac:dyDescent="0.25">
      <c r="A51" s="17" t="s">
        <v>68</v>
      </c>
      <c r="B51" s="30">
        <f>B29</f>
        <v>0.93986454131451269</v>
      </c>
      <c r="C51" s="27">
        <v>1</v>
      </c>
      <c r="D51" s="8" t="s">
        <v>42</v>
      </c>
      <c r="E51" s="20">
        <f>MDETERM(B50:C51)</f>
        <v>0.11665464397966063</v>
      </c>
      <c r="F51" s="5"/>
      <c r="G51" s="5"/>
      <c r="H51" s="5"/>
      <c r="I51" s="6"/>
      <c r="J51" s="6"/>
    </row>
    <row r="52" spans="1:1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25">
      <c r="A53" s="44" t="s">
        <v>43</v>
      </c>
      <c r="B53" s="44"/>
      <c r="C53" s="44"/>
      <c r="D53" s="44"/>
      <c r="E53" s="44"/>
      <c r="F53" s="44"/>
      <c r="G53" s="44"/>
      <c r="H53" s="44"/>
      <c r="I53" s="44"/>
      <c r="J53" s="44"/>
    </row>
    <row r="54" spans="1:10" x14ac:dyDescent="0.25">
      <c r="A54" s="24" t="s">
        <v>69</v>
      </c>
      <c r="B54" s="15">
        <f>SQRT(1-(F47/E51))</f>
        <v>0.97579890364835775</v>
      </c>
      <c r="C54" s="5"/>
      <c r="D54" s="5"/>
      <c r="E54" s="5"/>
      <c r="F54" s="5"/>
      <c r="G54" s="5"/>
      <c r="H54" s="5"/>
      <c r="I54" s="5"/>
      <c r="J54" s="5"/>
    </row>
    <row r="55" spans="1:10" x14ac:dyDescent="0.25">
      <c r="A55" s="49" t="s">
        <v>44</v>
      </c>
      <c r="B55" s="49"/>
      <c r="C55" s="49"/>
      <c r="D55" s="49"/>
      <c r="E55" s="49"/>
      <c r="F55" s="49"/>
      <c r="G55" s="49"/>
      <c r="H55" s="49"/>
      <c r="I55" s="49"/>
      <c r="J55" s="49"/>
    </row>
    <row r="56" spans="1:10" ht="13.15" customHeight="1" x14ac:dyDescent="0.25">
      <c r="A56" s="50" t="s">
        <v>45</v>
      </c>
      <c r="B56" s="50"/>
      <c r="C56" s="50"/>
      <c r="D56" s="50"/>
      <c r="E56" s="38"/>
      <c r="F56" s="39"/>
      <c r="G56" s="40"/>
      <c r="H56" s="15">
        <f>B54^2</f>
        <v>0.95218350036133692</v>
      </c>
      <c r="I56" s="5"/>
      <c r="J56" s="5"/>
    </row>
    <row r="57" spans="1:10" ht="25.9" customHeight="1" x14ac:dyDescent="0.25">
      <c r="A57" s="45" t="s">
        <v>87</v>
      </c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50" t="s">
        <v>46</v>
      </c>
      <c r="B58" s="50"/>
      <c r="C58" s="50"/>
      <c r="D58" s="50"/>
      <c r="E58" s="50"/>
      <c r="F58" s="50"/>
      <c r="G58" s="50"/>
      <c r="H58" s="50"/>
      <c r="I58" s="50"/>
      <c r="J58" s="50"/>
    </row>
    <row r="59" spans="1:10" x14ac:dyDescent="0.25">
      <c r="A59" s="24"/>
      <c r="B59" s="18">
        <f>1-(1-H56)*((20-1)/(20-2-1))</f>
        <v>0.94655802981561188</v>
      </c>
      <c r="C59" s="5"/>
      <c r="D59" s="5"/>
      <c r="E59" s="5"/>
      <c r="F59" s="5"/>
      <c r="G59" s="5"/>
      <c r="H59" s="5"/>
      <c r="I59" s="5"/>
      <c r="J59" s="5"/>
    </row>
    <row r="60" spans="1:10" ht="45.75" customHeight="1" x14ac:dyDescent="0.25">
      <c r="A60" s="53" t="s">
        <v>80</v>
      </c>
      <c r="B60" s="53"/>
      <c r="C60" s="53"/>
      <c r="D60" s="53"/>
      <c r="E60" s="53"/>
      <c r="F60" s="53"/>
      <c r="G60" s="53"/>
      <c r="H60" s="53"/>
      <c r="I60" s="53"/>
      <c r="J60" s="53"/>
    </row>
    <row r="61" spans="1:10" x14ac:dyDescent="0.25">
      <c r="A61" s="44" t="s">
        <v>70</v>
      </c>
      <c r="B61" s="44"/>
      <c r="C61" s="44"/>
      <c r="D61" s="44"/>
      <c r="E61" s="44"/>
      <c r="F61" s="44"/>
      <c r="G61" s="44"/>
      <c r="H61" s="44"/>
      <c r="I61" s="44"/>
      <c r="J61" s="44"/>
    </row>
    <row r="62" spans="1:10" x14ac:dyDescent="0.25">
      <c r="A62" s="49" t="s">
        <v>47</v>
      </c>
      <c r="B62" s="49"/>
      <c r="C62" s="49"/>
      <c r="D62" s="52"/>
      <c r="E62" s="24" t="s">
        <v>71</v>
      </c>
      <c r="F62" s="12">
        <f>B54^2/(1-B54^2)*((20-2-1)/2)</f>
        <v>169.26290745312394</v>
      </c>
      <c r="G62" s="6"/>
      <c r="H62" s="5"/>
      <c r="I62" s="5"/>
      <c r="J62" s="5"/>
    </row>
    <row r="63" spans="1:10" x14ac:dyDescent="0.25">
      <c r="A63" s="5"/>
      <c r="B63" s="5"/>
      <c r="C63" s="5"/>
      <c r="D63" s="6"/>
      <c r="E63" s="24" t="s">
        <v>72</v>
      </c>
      <c r="F63" s="19">
        <f>FINV(0.05,2,20)</f>
        <v>3.492828476735633</v>
      </c>
      <c r="G63" s="6"/>
      <c r="H63" s="5"/>
      <c r="I63" s="5"/>
      <c r="J63" s="5"/>
    </row>
    <row r="64" spans="1:10" ht="48" customHeight="1" x14ac:dyDescent="0.25">
      <c r="A64" s="53" t="s">
        <v>73</v>
      </c>
      <c r="B64" s="53"/>
      <c r="C64" s="53"/>
      <c r="D64" s="53"/>
      <c r="E64" s="53"/>
      <c r="F64" s="53"/>
      <c r="G64" s="53"/>
      <c r="H64" s="53"/>
      <c r="I64" s="53"/>
      <c r="J64" s="53"/>
    </row>
    <row r="65" spans="1:10" ht="45" customHeight="1" x14ac:dyDescent="0.25">
      <c r="A65" s="54" t="s">
        <v>74</v>
      </c>
      <c r="B65" s="54"/>
      <c r="C65" s="54"/>
      <c r="D65" s="54"/>
      <c r="E65" s="54"/>
      <c r="F65" s="54"/>
      <c r="G65" s="54"/>
      <c r="H65" s="54"/>
      <c r="I65" s="54"/>
      <c r="J65" s="54"/>
    </row>
    <row r="66" spans="1:10" ht="18" customHeight="1" x14ac:dyDescent="0.25">
      <c r="A66" s="44" t="s">
        <v>81</v>
      </c>
      <c r="B66" s="44"/>
      <c r="C66" s="44"/>
      <c r="D66" s="44"/>
      <c r="E66" s="44"/>
      <c r="F66" s="44"/>
      <c r="G66" s="44"/>
      <c r="H66" s="44"/>
      <c r="I66" s="44"/>
      <c r="J66" s="44"/>
    </row>
    <row r="67" spans="1:10" ht="21" customHeight="1" x14ac:dyDescent="0.25">
      <c r="A67" s="6"/>
      <c r="B67" s="6"/>
      <c r="C67" s="5"/>
      <c r="D67" s="25"/>
      <c r="E67" s="15">
        <f>B27^2</f>
        <v>0.94611401241055326</v>
      </c>
      <c r="F67" s="6"/>
      <c r="G67" s="5"/>
      <c r="H67" s="5"/>
      <c r="I67" s="5"/>
      <c r="J67" s="5"/>
    </row>
    <row r="68" spans="1:10" ht="21.75" customHeight="1" x14ac:dyDescent="0.25">
      <c r="A68" s="6"/>
      <c r="B68" s="6"/>
      <c r="C68" s="5"/>
      <c r="D68" s="25"/>
      <c r="E68" s="15">
        <f>B28^2</f>
        <v>0.88510470734787916</v>
      </c>
      <c r="F68" s="6"/>
      <c r="G68" s="5"/>
      <c r="H68" s="5"/>
      <c r="I68" s="5"/>
      <c r="J68" s="5"/>
    </row>
    <row r="69" spans="1:10" x14ac:dyDescent="0.25">
      <c r="A69" s="44" t="s">
        <v>82</v>
      </c>
      <c r="B69" s="44"/>
      <c r="C69" s="44"/>
      <c r="D69" s="44"/>
      <c r="E69" s="44"/>
      <c r="F69" s="44"/>
      <c r="G69" s="44"/>
      <c r="H69" s="44"/>
      <c r="I69" s="44"/>
      <c r="J69" s="44"/>
    </row>
    <row r="70" spans="1:10" x14ac:dyDescent="0.25">
      <c r="A70" s="6"/>
      <c r="B70" s="6"/>
      <c r="C70" s="5"/>
      <c r="D70" s="24" t="s">
        <v>75</v>
      </c>
      <c r="E70" s="15">
        <f>((H56-E68)/(1-B59))*((20-2-1)/2)</f>
        <v>10.668950614042918</v>
      </c>
      <c r="F70" s="5"/>
      <c r="G70" s="5"/>
      <c r="H70" s="5"/>
      <c r="I70" s="5"/>
      <c r="J70" s="5"/>
    </row>
    <row r="71" spans="1:10" x14ac:dyDescent="0.25">
      <c r="A71" s="6"/>
      <c r="B71" s="6"/>
      <c r="C71" s="5"/>
      <c r="D71" s="24" t="s">
        <v>76</v>
      </c>
      <c r="E71" s="15">
        <f>((H56-B59)/(1-E68))*((20-2-1)/2)</f>
        <v>0.41617457543227049</v>
      </c>
      <c r="F71" s="5"/>
      <c r="G71" s="5"/>
      <c r="H71" s="5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27" customHeight="1" x14ac:dyDescent="0.25">
      <c r="A73" s="53" t="s">
        <v>77</v>
      </c>
      <c r="B73" s="53"/>
      <c r="C73" s="53"/>
      <c r="D73" s="53"/>
      <c r="E73" s="53"/>
      <c r="F73" s="53"/>
      <c r="G73" s="53"/>
      <c r="H73" s="53"/>
      <c r="I73" s="53"/>
      <c r="J73" s="53"/>
    </row>
    <row r="74" spans="1:10" ht="53.45" customHeight="1" x14ac:dyDescent="0.25">
      <c r="A74" s="53" t="s">
        <v>78</v>
      </c>
      <c r="B74" s="53"/>
      <c r="C74" s="53"/>
      <c r="D74" s="53"/>
      <c r="E74" s="53"/>
      <c r="F74" s="53"/>
      <c r="G74" s="53"/>
      <c r="H74" s="53"/>
      <c r="I74" s="53"/>
      <c r="J74" s="53"/>
    </row>
    <row r="75" spans="1:10" x14ac:dyDescent="0.25">
      <c r="A75" s="44" t="s">
        <v>83</v>
      </c>
      <c r="B75" s="44"/>
      <c r="C75" s="44"/>
      <c r="D75" s="44"/>
      <c r="E75" s="44"/>
      <c r="F75" s="44"/>
      <c r="G75" s="44"/>
      <c r="H75" s="44"/>
      <c r="I75" s="44"/>
      <c r="J75" s="44"/>
    </row>
    <row r="76" spans="1:10" x14ac:dyDescent="0.25">
      <c r="A76" s="49" t="s">
        <v>84</v>
      </c>
      <c r="B76" s="49"/>
      <c r="C76" s="49"/>
      <c r="D76" s="49"/>
      <c r="E76" s="49"/>
      <c r="F76" s="49"/>
      <c r="G76" s="49"/>
      <c r="H76" s="49"/>
      <c r="I76" s="49"/>
      <c r="J76" s="49"/>
    </row>
  </sheetData>
  <mergeCells count="31">
    <mergeCell ref="A58:J58"/>
    <mergeCell ref="A60:J60"/>
    <mergeCell ref="A61:J61"/>
    <mergeCell ref="A64:J64"/>
    <mergeCell ref="A65:J65"/>
    <mergeCell ref="A75:J75"/>
    <mergeCell ref="A66:J66"/>
    <mergeCell ref="A69:J69"/>
    <mergeCell ref="A62:D62"/>
    <mergeCell ref="A76:J76"/>
    <mergeCell ref="A74:J74"/>
    <mergeCell ref="A73:J73"/>
    <mergeCell ref="A57:J57"/>
    <mergeCell ref="A34:J34"/>
    <mergeCell ref="J26:K26"/>
    <mergeCell ref="A36:J37"/>
    <mergeCell ref="A38:J39"/>
    <mergeCell ref="A40:J41"/>
    <mergeCell ref="A42:J43"/>
    <mergeCell ref="A53:J53"/>
    <mergeCell ref="A44:J44"/>
    <mergeCell ref="A55:J55"/>
    <mergeCell ref="A56:D56"/>
    <mergeCell ref="A31:J31"/>
    <mergeCell ref="A35:J35"/>
    <mergeCell ref="M26:N26"/>
    <mergeCell ref="A26:B26"/>
    <mergeCell ref="D26:E26"/>
    <mergeCell ref="A32:J32"/>
    <mergeCell ref="A33:J33"/>
    <mergeCell ref="G26:H26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workbookViewId="0">
      <selection activeCell="C7" sqref="C7"/>
    </sheetView>
  </sheetViews>
  <sheetFormatPr defaultRowHeight="15" x14ac:dyDescent="0.25"/>
  <cols>
    <col min="1" max="1" width="17.5703125" customWidth="1"/>
    <col min="2" max="2" width="19.7109375" customWidth="1"/>
    <col min="3" max="3" width="24.28515625" customWidth="1"/>
    <col min="4" max="4" width="15.28515625" customWidth="1"/>
    <col min="5" max="5" width="14.42578125" customWidth="1"/>
    <col min="6" max="7" width="14" customWidth="1"/>
    <col min="8" max="8" width="14.42578125" customWidth="1"/>
    <col min="9" max="9" width="14.140625" customWidth="1"/>
  </cols>
  <sheetData>
    <row r="1" spans="1:9" x14ac:dyDescent="0.25">
      <c r="A1" s="34" t="s">
        <v>6</v>
      </c>
    </row>
    <row r="2" spans="1:9" ht="15.75" thickBot="1" x14ac:dyDescent="0.3"/>
    <row r="3" spans="1:9" x14ac:dyDescent="0.25">
      <c r="A3" s="32" t="s">
        <v>7</v>
      </c>
      <c r="B3" s="32"/>
    </row>
    <row r="4" spans="1:9" x14ac:dyDescent="0.25">
      <c r="A4" s="9" t="s">
        <v>8</v>
      </c>
      <c r="B4" s="9">
        <v>0.97584872188092786</v>
      </c>
    </row>
    <row r="5" spans="1:9" x14ac:dyDescent="0.25">
      <c r="A5" s="9" t="s">
        <v>9</v>
      </c>
      <c r="B5" s="9">
        <v>0.95228072799664054</v>
      </c>
    </row>
    <row r="6" spans="1:9" x14ac:dyDescent="0.25">
      <c r="A6" s="9" t="s">
        <v>10</v>
      </c>
      <c r="B6" s="9">
        <v>0.94631581899622064</v>
      </c>
    </row>
    <row r="7" spans="1:9" x14ac:dyDescent="0.25">
      <c r="A7" s="9" t="s">
        <v>11</v>
      </c>
      <c r="B7" s="9">
        <v>0.56671267701170047</v>
      </c>
    </row>
    <row r="8" spans="1:9" ht="15.75" thickBot="1" x14ac:dyDescent="0.3">
      <c r="A8" s="10" t="s">
        <v>12</v>
      </c>
      <c r="B8" s="10">
        <v>19</v>
      </c>
    </row>
    <row r="10" spans="1:9" ht="15.75" thickBot="1" x14ac:dyDescent="0.3">
      <c r="A10" t="s">
        <v>13</v>
      </c>
    </row>
    <row r="11" spans="1:9" x14ac:dyDescent="0.25">
      <c r="A11" s="33"/>
      <c r="B11" s="33" t="s">
        <v>17</v>
      </c>
      <c r="C11" s="33" t="s">
        <v>18</v>
      </c>
      <c r="D11" s="33" t="s">
        <v>19</v>
      </c>
      <c r="E11" s="33" t="s">
        <v>5</v>
      </c>
      <c r="F11" s="33" t="s">
        <v>20</v>
      </c>
    </row>
    <row r="12" spans="1:9" x14ac:dyDescent="0.25">
      <c r="A12" s="9" t="s">
        <v>14</v>
      </c>
      <c r="B12" s="9">
        <v>2</v>
      </c>
      <c r="C12" s="9">
        <v>102.54559839374348</v>
      </c>
      <c r="D12" s="9">
        <v>51.272799196871738</v>
      </c>
      <c r="E12" s="9">
        <v>159.64715101765998</v>
      </c>
      <c r="F12" s="9">
        <v>2.6887503272725422E-11</v>
      </c>
    </row>
    <row r="13" spans="1:9" x14ac:dyDescent="0.25">
      <c r="A13" s="9" t="s">
        <v>15</v>
      </c>
      <c r="B13" s="9">
        <v>16</v>
      </c>
      <c r="C13" s="9">
        <v>5.1386121325722875</v>
      </c>
      <c r="D13" s="9">
        <v>0.32116325828576797</v>
      </c>
      <c r="E13" s="9"/>
      <c r="F13" s="9"/>
    </row>
    <row r="14" spans="1:9" ht="15.75" thickBot="1" x14ac:dyDescent="0.3">
      <c r="A14" s="10" t="s">
        <v>1</v>
      </c>
      <c r="B14" s="10">
        <v>18</v>
      </c>
      <c r="C14" s="10">
        <v>107.68421052631577</v>
      </c>
      <c r="D14" s="10"/>
      <c r="E14" s="10"/>
      <c r="F14" s="10"/>
    </row>
    <row r="15" spans="1:9" ht="15.75" thickBot="1" x14ac:dyDescent="0.3"/>
    <row r="16" spans="1:9" x14ac:dyDescent="0.25">
      <c r="A16" s="33"/>
      <c r="B16" s="33" t="s">
        <v>21</v>
      </c>
      <c r="C16" s="33" t="s">
        <v>11</v>
      </c>
      <c r="D16" s="33" t="s">
        <v>22</v>
      </c>
      <c r="E16" s="33" t="s">
        <v>23</v>
      </c>
      <c r="F16" s="33" t="s">
        <v>24</v>
      </c>
      <c r="G16" s="33" t="s">
        <v>25</v>
      </c>
      <c r="H16" s="33" t="s">
        <v>26</v>
      </c>
      <c r="I16" s="33" t="s">
        <v>27</v>
      </c>
    </row>
    <row r="17" spans="1:9" x14ac:dyDescent="0.25">
      <c r="A17" s="9" t="s">
        <v>16</v>
      </c>
      <c r="B17" s="9">
        <v>1.5778921377302035</v>
      </c>
      <c r="C17" s="9">
        <v>0.50582180844875291</v>
      </c>
      <c r="D17" s="9">
        <v>3.1194624497691401</v>
      </c>
      <c r="E17" s="9">
        <v>6.6049500037552202E-3</v>
      </c>
      <c r="F17" s="9">
        <v>0.50559781264919867</v>
      </c>
      <c r="G17" s="9">
        <v>2.6501864628112086</v>
      </c>
      <c r="H17" s="9">
        <v>0.50559781264919867</v>
      </c>
      <c r="I17" s="9">
        <v>2.6501864628112086</v>
      </c>
    </row>
    <row r="18" spans="1:9" x14ac:dyDescent="0.25">
      <c r="A18" s="9">
        <v>4.0599999999999996</v>
      </c>
      <c r="B18" s="9">
        <v>0.85295691558084563</v>
      </c>
      <c r="C18" s="9">
        <v>0.21909559824089492</v>
      </c>
      <c r="D18" s="9">
        <v>3.8930810222988699</v>
      </c>
      <c r="E18" s="9">
        <v>1.2924754879585969E-3</v>
      </c>
      <c r="F18" s="9">
        <v>0.38849499891411543</v>
      </c>
      <c r="G18" s="9">
        <v>1.3174188322475757</v>
      </c>
      <c r="H18" s="9">
        <v>0.38849499891411543</v>
      </c>
      <c r="I18" s="9">
        <v>1.3174188322475757</v>
      </c>
    </row>
    <row r="19" spans="1:9" ht="15.75" thickBot="1" x14ac:dyDescent="0.3">
      <c r="A19" s="10">
        <v>10</v>
      </c>
      <c r="B19" s="10">
        <v>0.12063528201875733</v>
      </c>
      <c r="C19" s="10">
        <v>6.6840362217844965E-2</v>
      </c>
      <c r="D19" s="10">
        <v>1.8048268743006639</v>
      </c>
      <c r="E19" s="10">
        <v>8.9955397084904062E-2</v>
      </c>
      <c r="F19" s="10">
        <v>-2.1059955109033371E-2</v>
      </c>
      <c r="G19" s="10">
        <v>0.26233051914654804</v>
      </c>
      <c r="H19" s="10">
        <v>-2.1059955109033371E-2</v>
      </c>
      <c r="I19" s="10">
        <v>0.26233051914654804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workbookViewId="0">
      <selection activeCell="D16" sqref="D16"/>
    </sheetView>
  </sheetViews>
  <sheetFormatPr defaultRowHeight="15" x14ac:dyDescent="0.25"/>
  <cols>
    <col min="1" max="1" width="15.140625" customWidth="1"/>
    <col min="2" max="2" width="13.5703125" customWidth="1"/>
    <col min="3" max="3" width="13.28515625" customWidth="1"/>
    <col min="4" max="4" width="23.28515625" customWidth="1"/>
  </cols>
  <sheetData>
    <row r="1" spans="1:4" x14ac:dyDescent="0.25">
      <c r="A1" s="33"/>
      <c r="B1" s="33" t="s">
        <v>48</v>
      </c>
      <c r="C1" s="33" t="s">
        <v>49</v>
      </c>
      <c r="D1" s="33" t="s">
        <v>50</v>
      </c>
    </row>
    <row r="2" spans="1:4" x14ac:dyDescent="0.25">
      <c r="A2" s="35" t="s">
        <v>48</v>
      </c>
      <c r="B2" s="37">
        <v>1</v>
      </c>
      <c r="C2" s="37"/>
      <c r="D2" s="37"/>
    </row>
    <row r="3" spans="1:4" x14ac:dyDescent="0.25">
      <c r="A3" s="35" t="s">
        <v>49</v>
      </c>
      <c r="B3" s="37">
        <v>0.97268392215074173</v>
      </c>
      <c r="C3" s="37">
        <v>1</v>
      </c>
      <c r="D3" s="37"/>
    </row>
    <row r="4" spans="1:4" ht="15.75" thickBot="1" x14ac:dyDescent="0.3">
      <c r="A4" s="36" t="s">
        <v>50</v>
      </c>
      <c r="B4" s="37">
        <v>0.94080003579287763</v>
      </c>
      <c r="C4" s="37">
        <v>0.93986454131451369</v>
      </c>
      <c r="D4" s="3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расчет данных и выводы</vt:lpstr>
      <vt:lpstr>вывод итогов</vt:lpstr>
      <vt:lpstr>Лист1</vt:lpstr>
      <vt:lpstr>Диаграмма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ьмвидео</dc:creator>
  <cp:lastModifiedBy>student</cp:lastModifiedBy>
  <dcterms:created xsi:type="dcterms:W3CDTF">2019-10-18T19:27:38Z</dcterms:created>
  <dcterms:modified xsi:type="dcterms:W3CDTF">2022-04-29T13:02:47Z</dcterms:modified>
</cp:coreProperties>
</file>